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ad0\AC\Temp\"/>
    </mc:Choice>
  </mc:AlternateContent>
  <xr:revisionPtr revIDLastSave="0" documentId="8_{6EDAE4A2-3147-4DCA-BDE6-513687FA35D2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 2 " sheetId="12" r:id="rId1"/>
  </sheets>
  <definedNames>
    <definedName name="_xlnm.Print_Area" localSheetId="0">' 2 '!$A$1:$AD$56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2" i="12" l="1"/>
  <c r="S52" i="12"/>
  <c r="N53" i="12"/>
  <c r="R53" i="12"/>
  <c r="N54" i="12"/>
  <c r="N44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N24" i="12"/>
  <c r="N8" i="12"/>
  <c r="R8" i="12"/>
  <c r="S8" i="12"/>
  <c r="T8" i="12"/>
  <c r="U8" i="12"/>
  <c r="V8" i="12"/>
  <c r="W8" i="12"/>
  <c r="X8" i="12"/>
  <c r="Y8" i="12"/>
  <c r="Z8" i="12"/>
  <c r="AA8" i="12"/>
  <c r="AB8" i="12"/>
  <c r="AC8" i="12"/>
  <c r="N14" i="12"/>
  <c r="N40" i="12"/>
  <c r="R43" i="12"/>
  <c r="R50" i="12"/>
  <c r="R7" i="12"/>
  <c r="S7" i="12"/>
  <c r="T7" i="12"/>
  <c r="U7" i="12"/>
  <c r="V7" i="12"/>
  <c r="W7" i="12"/>
  <c r="X7" i="12"/>
  <c r="Y7" i="12"/>
  <c r="Z7" i="12"/>
  <c r="AA7" i="12"/>
  <c r="AB7" i="12"/>
  <c r="AC7" i="12"/>
  <c r="N15" i="12"/>
  <c r="N17" i="12"/>
  <c r="R18" i="12"/>
  <c r="S18" i="12"/>
  <c r="R19" i="12"/>
  <c r="N20" i="12"/>
  <c r="N21" i="12"/>
  <c r="N25" i="12"/>
  <c r="N29" i="12"/>
  <c r="N30" i="12"/>
  <c r="N31" i="12"/>
  <c r="N32" i="12"/>
  <c r="N33" i="12"/>
  <c r="N34" i="12"/>
  <c r="R35" i="12"/>
  <c r="R38" i="12"/>
  <c r="R46" i="12"/>
  <c r="S35" i="12"/>
  <c r="S38" i="12"/>
  <c r="T35" i="12"/>
  <c r="T38" i="12"/>
  <c r="U35" i="12"/>
  <c r="U38" i="12"/>
  <c r="V35" i="12"/>
  <c r="V38" i="12"/>
  <c r="W35" i="12"/>
  <c r="W38" i="12"/>
  <c r="X35" i="12"/>
  <c r="X38" i="12"/>
  <c r="Y35" i="12"/>
  <c r="Y38" i="12"/>
  <c r="Z35" i="12"/>
  <c r="Z38" i="12"/>
  <c r="AA35" i="12"/>
  <c r="AA38" i="12"/>
  <c r="AB35" i="12"/>
  <c r="AB38" i="12"/>
  <c r="AC35" i="12"/>
  <c r="AC38" i="12"/>
  <c r="N42" i="12"/>
  <c r="S43" i="12"/>
  <c r="S46" i="12" s="1"/>
  <c r="T43" i="12"/>
  <c r="T46" i="12" s="1"/>
  <c r="U43" i="12"/>
  <c r="U46" i="12" s="1"/>
  <c r="V43" i="12"/>
  <c r="V46" i="12" s="1"/>
  <c r="W43" i="12"/>
  <c r="X43" i="12"/>
  <c r="X46" i="12" s="1"/>
  <c r="Y43" i="12"/>
  <c r="Z43" i="12"/>
  <c r="Z46" i="12" s="1"/>
  <c r="AA43" i="12"/>
  <c r="AA46" i="12" s="1"/>
  <c r="AB43" i="12"/>
  <c r="AB46" i="12" s="1"/>
  <c r="AC43" i="12"/>
  <c r="AC46" i="12" s="1"/>
  <c r="N49" i="12"/>
  <c r="N50" i="12"/>
  <c r="S50" i="12"/>
  <c r="T50" i="12"/>
  <c r="U50" i="12"/>
  <c r="V50" i="12"/>
  <c r="W50" i="12"/>
  <c r="X50" i="12"/>
  <c r="Y50" i="12"/>
  <c r="Z50" i="12"/>
  <c r="AA50" i="12"/>
  <c r="AB50" i="12"/>
  <c r="AC50" i="12"/>
  <c r="R9" i="12"/>
  <c r="S19" i="12"/>
  <c r="T19" i="12"/>
  <c r="U19" i="12"/>
  <c r="V19" i="12"/>
  <c r="W19" i="12"/>
  <c r="X19" i="12"/>
  <c r="Y19" i="12"/>
  <c r="Z19" i="12"/>
  <c r="AA19" i="12"/>
  <c r="AB19" i="12"/>
  <c r="AC19" i="12"/>
  <c r="Y46" i="12"/>
  <c r="W46" i="12"/>
  <c r="N43" i="12"/>
  <c r="N26" i="12"/>
  <c r="R26" i="12"/>
  <c r="T18" i="12"/>
  <c r="S9" i="12"/>
  <c r="S26" i="12"/>
  <c r="R54" i="12"/>
  <c r="R56" i="12"/>
  <c r="S53" i="12"/>
  <c r="T53" i="12"/>
  <c r="U53" i="12"/>
  <c r="V53" i="12"/>
  <c r="W53" i="12"/>
  <c r="X53" i="12"/>
  <c r="Y53" i="12"/>
  <c r="Z53" i="12"/>
  <c r="AA53" i="12"/>
  <c r="AB53" i="12"/>
  <c r="AC53" i="12"/>
  <c r="S54" i="12"/>
  <c r="S56" i="12"/>
  <c r="T52" i="12"/>
  <c r="T54" i="12"/>
  <c r="U52" i="12"/>
  <c r="U18" i="12"/>
  <c r="T9" i="12"/>
  <c r="T26" i="12"/>
  <c r="U54" i="12"/>
  <c r="V52" i="12"/>
  <c r="V18" i="12"/>
  <c r="U9" i="12"/>
  <c r="U26" i="12"/>
  <c r="T56" i="12"/>
  <c r="W52" i="12"/>
  <c r="V54" i="12"/>
  <c r="V26" i="12"/>
  <c r="V9" i="12"/>
  <c r="W18" i="12"/>
  <c r="U56" i="12"/>
  <c r="W9" i="12"/>
  <c r="W26" i="12"/>
  <c r="X18" i="12"/>
  <c r="V56" i="12"/>
  <c r="X52" i="12"/>
  <c r="W54" i="12"/>
  <c r="W56" i="12"/>
  <c r="Y52" i="12"/>
  <c r="X54" i="12"/>
  <c r="X9" i="12"/>
  <c r="Y18" i="12"/>
  <c r="X26" i="12"/>
  <c r="Y9" i="12"/>
  <c r="Y26" i="12"/>
  <c r="Z18" i="12"/>
  <c r="X56" i="12"/>
  <c r="Z52" i="12"/>
  <c r="Y54" i="12"/>
  <c r="Y56" i="12"/>
  <c r="AA52" i="12"/>
  <c r="Z54" i="12"/>
  <c r="Z9" i="12"/>
  <c r="Z26" i="12"/>
  <c r="AA18" i="12"/>
  <c r="AA9" i="12"/>
  <c r="AB18" i="12"/>
  <c r="AA26" i="12"/>
  <c r="Z56" i="12"/>
  <c r="AB52" i="12"/>
  <c r="AA54" i="12"/>
  <c r="AA56" i="12"/>
  <c r="AB54" i="12"/>
  <c r="AC52" i="12"/>
  <c r="AC54" i="12"/>
  <c r="AB9" i="12"/>
  <c r="AC18" i="12"/>
  <c r="AB26" i="12"/>
  <c r="AC26" i="12"/>
  <c r="AC56" i="12"/>
  <c r="AC9" i="12"/>
  <c r="N9" i="12"/>
  <c r="AB56" i="12"/>
  <c r="N35" i="12" l="1"/>
  <c r="N38" i="12" s="1"/>
  <c r="N46" i="12" s="1"/>
  <c r="N56" i="12" s="1"/>
  <c r="N6" i="12" s="1"/>
  <c r="Q6" i="12" l="1"/>
  <c r="R6" i="12" s="1"/>
  <c r="S6" i="12" s="1"/>
  <c r="T6" i="12" s="1"/>
  <c r="U6" i="12" s="1"/>
  <c r="V6" i="12" s="1"/>
  <c r="W6" i="12" s="1"/>
  <c r="X6" i="12" s="1"/>
  <c r="Y6" i="12" s="1"/>
  <c r="Z6" i="12" s="1"/>
  <c r="AA6" i="12" s="1"/>
  <c r="AB6" i="12" s="1"/>
  <c r="AC6" i="12" s="1"/>
  <c r="N10" i="12"/>
  <c r="Q10" i="12" s="1"/>
  <c r="AC10" i="12" l="1"/>
  <c r="AB10" i="12"/>
  <c r="V10" i="12"/>
  <c r="AA10" i="12"/>
  <c r="Y10" i="12"/>
  <c r="W10" i="12"/>
  <c r="X10" i="12"/>
  <c r="R10" i="12"/>
  <c r="T10" i="12"/>
  <c r="U10" i="12"/>
  <c r="Z10" i="12"/>
  <c r="S10" i="12"/>
</calcChain>
</file>

<file path=xl/sharedStrings.xml><?xml version="1.0" encoding="utf-8"?>
<sst xmlns="http://schemas.openxmlformats.org/spreadsheetml/2006/main" count="131" uniqueCount="122">
  <si>
    <t>Проект приходно-расходной смета ДНП "Удачное" на период с 01.01.2023 по 31.12.2023 года</t>
  </si>
  <si>
    <t>№ п/п</t>
  </si>
  <si>
    <t>Наименование статей сметы, отношение к статьям ФЗ-217, НК</t>
  </si>
  <si>
    <t>ВСЕГО</t>
    <phoneticPr fontId="2" type="noConversion"/>
  </si>
  <si>
    <t>Базовая ставка ежемесячного размера членского взноса</t>
  </si>
  <si>
    <t>2023 год</t>
  </si>
  <si>
    <t>Размер взноса за период с 01.01.2016 по 31.03.2017 с одного домовладения</t>
  </si>
  <si>
    <t>ЯНВАРЬ</t>
  </si>
  <si>
    <t>ФЕВРАЛЬ</t>
  </si>
  <si>
    <t>МАРТ</t>
  </si>
  <si>
    <t>АПРЕЛЬ</t>
  </si>
  <si>
    <t>МАЙ</t>
  </si>
  <si>
    <t xml:space="preserve">ИЮНЬ 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</si>
  <si>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</si>
  <si>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</si>
  <si>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</si>
  <si>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</si>
  <si>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</si>
  <si>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</si>
  <si>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 (обоснование)</t>
  </si>
  <si>
    <t>1.</t>
  </si>
  <si>
    <t>Приходная часть</t>
  </si>
  <si>
    <t>Количество членов СНТ</t>
  </si>
  <si>
    <t>1.1</t>
  </si>
  <si>
    <t>Затратная часть сметы</t>
  </si>
  <si>
    <t>1.2</t>
  </si>
  <si>
    <t>Возмещение расходов по электроснабжению насосной станции</t>
  </si>
  <si>
    <t>1.3</t>
  </si>
  <si>
    <t>Возмещение расходов по электроснабжению ремонту насосной станции и закупке оборудования</t>
  </si>
  <si>
    <t>1.4</t>
  </si>
  <si>
    <t>Возмещение расходов по оплате вывоза ТБО</t>
  </si>
  <si>
    <t>Итоговые затраты/Членские взносы</t>
  </si>
  <si>
    <t>2.</t>
  </si>
  <si>
    <t>Расходная часть</t>
  </si>
  <si>
    <t>2.1</t>
  </si>
  <si>
    <t>Расходы, связанные с содержанием и эксплуатацией, ремонтом, техническим обслуживанием ИОП, поддержание его в исправном (актуальном) состоянии (НК ст. 253 пп. 1.2)</t>
  </si>
  <si>
    <t>2.1.1</t>
  </si>
  <si>
    <t>Материальные расходы (НК ст. 254)</t>
  </si>
  <si>
    <t>2.1.1.1</t>
  </si>
  <si>
    <t>Уборка снега СНТ "Удачное"</t>
  </si>
  <si>
    <t>затраты 2021-2022</t>
  </si>
  <si>
    <t>2.1.1.2</t>
  </si>
  <si>
    <t>Уборка снега СНТ "Солнечное", проезд к Выборгскому шоссе</t>
  </si>
  <si>
    <t>аналогично смете 21-22</t>
  </si>
  <si>
    <t>2.1.1.3</t>
  </si>
  <si>
    <t>Приобретение материалов на хозяйственные нужды</t>
  </si>
  <si>
    <t>2.1.1.4</t>
  </si>
  <si>
    <t>Аренда земельного участка (дорога вдоль СНТ Белоостров)</t>
  </si>
  <si>
    <t>Согласно договора аренды</t>
  </si>
  <si>
    <t>2.1.1.5</t>
  </si>
  <si>
    <t xml:space="preserve">Сбор и вывоз ТБО </t>
  </si>
  <si>
    <t>2.1.1.6</t>
  </si>
  <si>
    <t>Электроснабжение ИОП</t>
  </si>
  <si>
    <t>2.1.1.7</t>
  </si>
  <si>
    <t>Обслуживание КПП (камеры, шлагбаум, СКУД)</t>
  </si>
  <si>
    <t>Затраты согласно договора на обслуживание</t>
  </si>
  <si>
    <t>2.1.1.8</t>
  </si>
  <si>
    <t>Ремонт дорог (подсыпка дорог осевом  и техника)</t>
  </si>
  <si>
    <t>Аналогичные затраты периода 2019-2021</t>
  </si>
  <si>
    <t>Канализация (полный осмотр сети и прочистка)</t>
  </si>
  <si>
    <t>КП "НВК Системс"</t>
  </si>
  <si>
    <t>2.1.1.9</t>
  </si>
  <si>
    <t>Установка отключающих задвижек сети водопровода</t>
  </si>
  <si>
    <t>2.1.1.10</t>
  </si>
  <si>
    <t>Оборудование насосной станции (контроллеры, электрозадвижки, промышленные фильтра)</t>
  </si>
  <si>
    <t>2.1.1.11</t>
  </si>
  <si>
    <t>Подсыпка дорог на 3 очереди, лесной дороги</t>
  </si>
  <si>
    <t>20 кубов ПГС/2 месяца зимнего периода</t>
  </si>
  <si>
    <t>Итого: материальные расходы по ДНП</t>
  </si>
  <si>
    <t>2.1.2</t>
  </si>
  <si>
    <t>Расходы на оплату труда (НК ст. 255)</t>
  </si>
  <si>
    <t>2.1.2.1</t>
  </si>
  <si>
    <t>Заработная плата председателя правления</t>
  </si>
  <si>
    <t>1 ставка</t>
  </si>
  <si>
    <t>2.1.2.2</t>
  </si>
  <si>
    <t>Заработная плата управляющего</t>
  </si>
  <si>
    <t>2.1.2.3</t>
  </si>
  <si>
    <t>Заработная плата бухгалтера-кассира</t>
  </si>
  <si>
    <t>2.1.2.4</t>
  </si>
  <si>
    <t xml:space="preserve">Заработная плата электрика </t>
  </si>
  <si>
    <t>0.5 ставки</t>
  </si>
  <si>
    <t>2.1.2.5</t>
  </si>
  <si>
    <t>Заработная плата подсобного рабочего</t>
  </si>
  <si>
    <t>2.1.2.6</t>
  </si>
  <si>
    <t>Заработная плата члена правления (сайт, обслуживание техники)</t>
  </si>
  <si>
    <t>Итого: фонд заработной платы ДНП</t>
  </si>
  <si>
    <t>2.1.3</t>
  </si>
  <si>
    <t xml:space="preserve">Прочие расходы </t>
  </si>
  <si>
    <t>2.1.3.1</t>
  </si>
  <si>
    <t>Расходы по налогам и сборам, страховым взносам в Фонд обязательного Пенсионного страхования,
медицинского страхования</t>
  </si>
  <si>
    <t>Налоговый кодекс РФ</t>
  </si>
  <si>
    <t>2.1.3.2</t>
  </si>
  <si>
    <t>Расходы на юридические, информационные, консультационные услуги (НК ст. 264 пп. 1.14 и 1.15)</t>
  </si>
  <si>
    <t>2.1.3.3</t>
  </si>
  <si>
    <t>Расходы на оплату водного налога</t>
  </si>
  <si>
    <t>2.1.3.4</t>
  </si>
  <si>
    <t>Расходы на канцелярские товары, оргтехнику и оборудование и их ремонт</t>
  </si>
  <si>
    <t>2.1.3.5</t>
  </si>
  <si>
    <t xml:space="preserve"> Расходы по охране территории и ИОП (НК ст. 264 пп. 1.6)</t>
  </si>
  <si>
    <t>2.1.3.6</t>
  </si>
  <si>
    <t>Расходы по обеспечению пожарной безопасности (НК ст. 264 пп. 1.6)</t>
  </si>
  <si>
    <t>2.1.3.7</t>
  </si>
  <si>
    <t>Расходы по проектным работам на установление лимитов водопотребления</t>
  </si>
  <si>
    <t>2.1.3.8</t>
  </si>
  <si>
    <t>Система доступа на основе Pass24</t>
  </si>
  <si>
    <t>стоиомость подключения при 100 процентоной оплате СНТ Удачное</t>
  </si>
  <si>
    <t>Итого: Прочие расходы</t>
  </si>
  <si>
    <t>2.1.4</t>
  </si>
  <si>
    <t>Непредвиденные расходы по п. 2.1 Сметы</t>
  </si>
  <si>
    <t>2.1.4.1</t>
  </si>
  <si>
    <t>Расходы на непривиденные обстоятельства</t>
  </si>
  <si>
    <t>Итого: Непредвиденные расходы</t>
  </si>
  <si>
    <t>2.2</t>
  </si>
  <si>
    <t>Внереализационные расходы</t>
  </si>
  <si>
    <t xml:space="preserve"> </t>
  </si>
  <si>
    <t>2.2.1</t>
  </si>
  <si>
    <t xml:space="preserve">Судебные расходы и арбитражные сборы </t>
  </si>
  <si>
    <t>2.2.2</t>
  </si>
  <si>
    <t>Расходы на услуги банка, програмное обеспечение</t>
  </si>
  <si>
    <t>Затраты 2021-2022 года (60416+117913,82)</t>
  </si>
  <si>
    <t>Итого: Внереализационные расходы по п. 2.2 сметы</t>
  </si>
  <si>
    <t>Итого: Расходы по всем пунктам сметы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</si>
</sst>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#,##0_₽"/>
    <numFmt numFmtId="166" formatCode="#,##0_ ;\-#,##0\ "/>
    <numFmt numFmtId="167" formatCode="#,##0.00_ ;\-#,##0.00\ "/>
    <numFmt numFmtId="168" formatCode="_-* #,##0\ _₽_-;\-* #,##0\ _₽_-;_-* &quot;-&quot;??\ _₽_-;_-@_-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  <charset val="204"/>
    </font>
    <font>
      <b/>
      <sz val="16"/>
      <name val="Arial Cyr"/>
    </font>
    <font>
      <sz val="16"/>
      <name val="Arial Cyr"/>
    </font>
    <font>
      <b/>
      <u/>
      <sz val="16"/>
      <name val="Arial Cyr"/>
    </font>
    <font>
      <b/>
      <sz val="14"/>
      <name val="Arial Cyr"/>
    </font>
    <font>
      <sz val="14"/>
      <name val="Arial Cyr"/>
    </font>
    <font>
      <b/>
      <sz val="18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i/>
      <sz val="16"/>
      <name val="Arial Cyr"/>
    </font>
    <font>
      <i/>
      <sz val="14"/>
      <name val="Arial Cyr"/>
    </font>
    <font>
      <b/>
      <sz val="20"/>
      <name val="Arial Cyr"/>
      <charset val="204"/>
    </font>
    <font>
      <sz val="20"/>
      <name val="Arial Cyr"/>
    </font>
    <font>
      <b/>
      <sz val="20"/>
      <name val="Arial Cyr"/>
    </font>
    <font>
      <b/>
      <sz val="26"/>
      <name val="Arial Cyr"/>
      <charset val="204"/>
    </font>
    <font>
      <i/>
      <sz val="16"/>
      <name val="Arial Cyr"/>
      <charset val="204"/>
    </font>
    <font>
      <sz val="8"/>
      <name val="Calibri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0" xfId="0" applyFont="1"/>
    <xf numFmtId="0" fontId="3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8" fillId="0" borderId="0" xfId="0" applyFont="1" applyAlignment="1">
      <alignment vertical="center"/>
    </xf>
    <xf numFmtId="17" fontId="3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65" fontId="4" fillId="0" borderId="11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65" fontId="4" fillId="0" borderId="13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165" fontId="4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64" fontId="4" fillId="0" borderId="15" xfId="0" applyNumberFormat="1" applyFont="1" applyBorder="1" applyAlignment="1">
      <alignment horizontal="left" vertical="center"/>
    </xf>
    <xf numFmtId="165" fontId="4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165" fontId="4" fillId="0" borderId="18" xfId="0" applyNumberFormat="1" applyFont="1" applyBorder="1" applyAlignment="1">
      <alignment horizontal="left" vertical="center"/>
    </xf>
    <xf numFmtId="49" fontId="11" fillId="0" borderId="17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9" fontId="4" fillId="0" borderId="19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left" vertical="center"/>
    </xf>
    <xf numFmtId="164" fontId="4" fillId="0" borderId="19" xfId="0" applyNumberFormat="1" applyFont="1" applyBorder="1" applyAlignment="1">
      <alignment horizontal="left" vertical="center"/>
    </xf>
    <xf numFmtId="164" fontId="4" fillId="0" borderId="20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167" fontId="4" fillId="0" borderId="1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9" fontId="4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left" vertical="center"/>
    </xf>
    <xf numFmtId="165" fontId="3" fillId="0" borderId="24" xfId="0" applyNumberFormat="1" applyFont="1" applyBorder="1" applyAlignment="1">
      <alignment horizontal="left" vertical="center"/>
    </xf>
    <xf numFmtId="0" fontId="6" fillId="0" borderId="0" xfId="0" applyFont="1"/>
    <xf numFmtId="0" fontId="11" fillId="0" borderId="12" xfId="0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left" vertical="center"/>
    </xf>
    <xf numFmtId="164" fontId="11" fillId="0" borderId="0" xfId="0" applyNumberFormat="1" applyFont="1" applyAlignment="1">
      <alignment horizontal="left" vertical="center"/>
    </xf>
    <xf numFmtId="164" fontId="11" fillId="0" borderId="20" xfId="0" applyNumberFormat="1" applyFont="1" applyBorder="1" applyAlignment="1">
      <alignment horizontal="left" vertical="center"/>
    </xf>
    <xf numFmtId="164" fontId="11" fillId="0" borderId="15" xfId="0" applyNumberFormat="1" applyFont="1" applyBorder="1" applyAlignment="1">
      <alignment horizontal="left" vertical="center"/>
    </xf>
    <xf numFmtId="165" fontId="11" fillId="0" borderId="13" xfId="0" applyNumberFormat="1" applyFont="1" applyBorder="1" applyAlignment="1">
      <alignment horizontal="left" vertical="center"/>
    </xf>
    <xf numFmtId="0" fontId="12" fillId="0" borderId="0" xfId="0" applyFont="1"/>
    <xf numFmtId="9" fontId="4" fillId="0" borderId="19" xfId="1" applyFont="1" applyFill="1" applyBorder="1" applyAlignment="1">
      <alignment horizontal="center" vertical="center"/>
    </xf>
    <xf numFmtId="164" fontId="4" fillId="0" borderId="16" xfId="1" applyNumberFormat="1" applyFont="1" applyFill="1" applyBorder="1" applyAlignment="1">
      <alignment horizontal="left" vertical="center"/>
    </xf>
    <xf numFmtId="164" fontId="4" fillId="0" borderId="19" xfId="1" applyNumberFormat="1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left" vertical="center"/>
    </xf>
    <xf numFmtId="165" fontId="4" fillId="0" borderId="16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 wrapText="1"/>
    </xf>
    <xf numFmtId="9" fontId="3" fillId="0" borderId="23" xfId="1" applyFont="1" applyFill="1" applyBorder="1" applyAlignment="1">
      <alignment horizontal="center" vertical="center"/>
    </xf>
    <xf numFmtId="164" fontId="3" fillId="0" borderId="24" xfId="1" applyNumberFormat="1" applyFont="1" applyFill="1" applyBorder="1" applyAlignment="1">
      <alignment horizontal="left" vertical="center"/>
    </xf>
    <xf numFmtId="164" fontId="3" fillId="0" borderId="23" xfId="1" applyNumberFormat="1" applyFont="1" applyFill="1" applyBorder="1" applyAlignment="1">
      <alignment horizontal="left" vertical="center"/>
    </xf>
    <xf numFmtId="164" fontId="3" fillId="0" borderId="2" xfId="1" applyNumberFormat="1" applyFont="1" applyFill="1" applyBorder="1" applyAlignment="1">
      <alignment horizontal="left" vertical="center"/>
    </xf>
    <xf numFmtId="164" fontId="4" fillId="0" borderId="12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/>
    </xf>
    <xf numFmtId="164" fontId="3" fillId="0" borderId="16" xfId="1" applyNumberFormat="1" applyFont="1" applyFill="1" applyBorder="1" applyAlignment="1">
      <alignment horizontal="left" vertical="center"/>
    </xf>
    <xf numFmtId="164" fontId="3" fillId="0" borderId="19" xfId="1" applyNumberFormat="1" applyFont="1" applyFill="1" applyBorder="1" applyAlignment="1">
      <alignment horizontal="left" vertical="center"/>
    </xf>
    <xf numFmtId="164" fontId="3" fillId="0" borderId="1" xfId="1" applyNumberFormat="1" applyFont="1" applyFill="1" applyBorder="1" applyAlignment="1">
      <alignment horizontal="left" vertical="center"/>
    </xf>
    <xf numFmtId="165" fontId="3" fillId="0" borderId="16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6" xfId="0" applyFont="1" applyBorder="1"/>
    <xf numFmtId="164" fontId="4" fillId="0" borderId="26" xfId="0" applyNumberFormat="1" applyFont="1" applyBorder="1" applyAlignment="1">
      <alignment horizontal="left" vertical="center"/>
    </xf>
    <xf numFmtId="164" fontId="4" fillId="0" borderId="27" xfId="0" applyNumberFormat="1" applyFont="1" applyBorder="1" applyAlignment="1">
      <alignment horizontal="left" vertical="center"/>
    </xf>
    <xf numFmtId="164" fontId="4" fillId="0" borderId="28" xfId="0" applyNumberFormat="1" applyFont="1" applyBorder="1" applyAlignment="1">
      <alignment horizontal="left" vertical="center"/>
    </xf>
    <xf numFmtId="164" fontId="7" fillId="0" borderId="0" xfId="0" applyNumberFormat="1" applyFont="1"/>
    <xf numFmtId="168" fontId="4" fillId="0" borderId="16" xfId="0" applyNumberFormat="1" applyFont="1" applyBorder="1" applyAlignment="1">
      <alignment horizontal="left" vertical="center"/>
    </xf>
    <xf numFmtId="166" fontId="4" fillId="0" borderId="16" xfId="0" applyNumberFormat="1" applyFont="1" applyBorder="1" applyAlignment="1">
      <alignment horizontal="center" vertical="center"/>
    </xf>
    <xf numFmtId="168" fontId="4" fillId="0" borderId="16" xfId="1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4" fontId="13" fillId="0" borderId="29" xfId="0" applyNumberFormat="1" applyFont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68" fontId="10" fillId="0" borderId="1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/>
    </xf>
    <xf numFmtId="49" fontId="17" fillId="0" borderId="3" xfId="0" applyNumberFormat="1" applyFont="1" applyBorder="1" applyAlignment="1">
      <alignment horizontal="left" vertical="center"/>
    </xf>
    <xf numFmtId="165" fontId="4" fillId="0" borderId="16" xfId="0" applyNumberFormat="1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164" fontId="15" fillId="0" borderId="25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64" fontId="13" fillId="0" borderId="25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64" fontId="15" fillId="0" borderId="39" xfId="0" applyNumberFormat="1" applyFont="1" applyBorder="1" applyAlignment="1">
      <alignment horizontal="center" vertical="center"/>
    </xf>
    <xf numFmtId="164" fontId="15" fillId="0" borderId="4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41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49" fontId="3" fillId="0" borderId="42" xfId="0" applyNumberFormat="1" applyFont="1" applyBorder="1" applyAlignment="1">
      <alignment horizontal="lef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0"/>
  <sheetViews>
    <sheetView tabSelected="1" topLeftCell="A25" zoomScale="55" zoomScaleNormal="55" zoomScaleSheetLayoutView="70" zoomScalePageLayoutView="55" workbookViewId="0">
      <selection activeCell="C43" sqref="C43:M43"/>
    </sheetView>
  </sheetViews>
  <sheetFormatPr defaultColWidth="11.42578125" defaultRowHeight="18" outlineLevelRow="1"/>
  <cols>
    <col min="1" max="1" width="11.140625" style="5" customWidth="1"/>
    <col min="2" max="2" width="14.85546875" style="5" customWidth="1"/>
    <col min="3" max="3" width="20.140625" style="5" customWidth="1"/>
    <col min="4" max="4" width="11.42578125" style="5" customWidth="1"/>
    <col min="5" max="5" width="14.5703125" style="5" customWidth="1"/>
    <col min="6" max="10" width="11.42578125" style="5" customWidth="1"/>
    <col min="11" max="11" width="8.42578125" style="5" customWidth="1"/>
    <col min="12" max="12" width="16.7109375" style="5" customWidth="1"/>
    <col min="13" max="13" width="24.7109375" style="5" customWidth="1"/>
    <col min="14" max="14" width="4.85546875" style="5" customWidth="1"/>
    <col min="15" max="15" width="26.7109375" style="5" customWidth="1"/>
    <col min="16" max="16" width="24.42578125" style="5" hidden="1" customWidth="1"/>
    <col min="17" max="17" width="25.28515625" style="5" customWidth="1"/>
    <col min="18" max="18" width="29.42578125" style="5" customWidth="1"/>
    <col min="19" max="29" width="23.7109375" style="5" customWidth="1"/>
    <col min="30" max="30" width="111.7109375" style="5" customWidth="1"/>
    <col min="31" max="16384" width="11.42578125" style="5"/>
  </cols>
  <sheetData>
    <row r="1" spans="1:35" ht="45" customHeight="1" thickBot="1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35" ht="37.5" customHeight="1" thickBot="1">
      <c r="A2" s="109" t="s">
        <v>1</v>
      </c>
      <c r="B2" s="109" t="s">
        <v>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0" t="s">
        <v>3</v>
      </c>
      <c r="O2" s="100"/>
      <c r="P2" s="7"/>
      <c r="Q2" s="100" t="s">
        <v>4</v>
      </c>
      <c r="R2" s="118" t="s">
        <v>5</v>
      </c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20"/>
      <c r="AE2" s="8"/>
      <c r="AF2" s="8"/>
      <c r="AG2" s="8"/>
      <c r="AH2" s="8"/>
      <c r="AI2" s="8"/>
    </row>
    <row r="3" spans="1:35" ht="122.25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0"/>
      <c r="O3" s="100"/>
      <c r="P3" s="6" t="s">
        <v>6</v>
      </c>
      <c r="Q3" s="100"/>
      <c r="R3" s="9" t="s">
        <v>7</v>
      </c>
      <c r="S3" s="9" t="s">
        <v>8</v>
      </c>
      <c r="T3" s="9" t="s">
        <v>9</v>
      </c>
      <c r="U3" s="9" t="s">
        <v>10</v>
      </c>
      <c r="V3" s="9" t="s">
        <v>11</v>
      </c>
      <c r="W3" s="6" t="s">
        <v>12</v>
      </c>
      <c r="X3" s="9" t="s">
        <v>13</v>
      </c>
      <c r="Y3" s="9" t="s">
        <v>14</v>
      </c>
      <c r="Z3" s="9" t="s">
        <v>15</v>
      </c>
      <c r="AA3" s="9" t="s">
        <v>16</v>
      </c>
      <c r="AB3" s="9" t="s">
        <v>17</v>
      </c>
      <c r="AC3" s="6" t="s">
        <v>18</v>
      </c>
      <c r="AD3" s="6" t="s">
        <v>19</v>
      </c>
    </row>
    <row r="4" spans="1:35" ht="24.75" customHeight="1" thickBot="1">
      <c r="A4" s="10" t="s">
        <v>20</v>
      </c>
      <c r="B4" s="11" t="s">
        <v>21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4"/>
      <c r="O4" s="13"/>
      <c r="P4" s="15"/>
      <c r="Q4" s="16"/>
      <c r="R4" s="16"/>
      <c r="S4" s="16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5" ht="24.75" customHeight="1" thickBot="1">
      <c r="A5" s="10"/>
      <c r="B5" s="11" t="s">
        <v>22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14"/>
      <c r="O5" s="13"/>
      <c r="P5" s="15"/>
      <c r="Q5" s="16"/>
      <c r="R5" s="18">
        <v>297</v>
      </c>
      <c r="S5" s="18">
        <v>295</v>
      </c>
      <c r="T5" s="18">
        <v>295</v>
      </c>
      <c r="U5" s="18">
        <v>295</v>
      </c>
      <c r="V5" s="18">
        <v>295</v>
      </c>
      <c r="W5" s="18">
        <v>295</v>
      </c>
      <c r="X5" s="18">
        <v>295</v>
      </c>
      <c r="Y5" s="18">
        <v>295</v>
      </c>
      <c r="Z5" s="18">
        <v>295</v>
      </c>
      <c r="AA5" s="18">
        <v>295</v>
      </c>
      <c r="AB5" s="18">
        <v>295</v>
      </c>
      <c r="AC5" s="18">
        <v>295</v>
      </c>
      <c r="AD5" s="17"/>
    </row>
    <row r="6" spans="1:35" ht="24.75" customHeight="1">
      <c r="A6" s="27" t="s">
        <v>23</v>
      </c>
      <c r="B6" s="1" t="s">
        <v>24</v>
      </c>
      <c r="C6" s="1"/>
      <c r="D6" s="1"/>
      <c r="E6" s="1"/>
      <c r="F6" s="1"/>
      <c r="G6" s="1"/>
      <c r="H6" s="1"/>
      <c r="I6" s="1"/>
      <c r="J6" s="1"/>
      <c r="K6" s="1"/>
      <c r="L6" s="1"/>
      <c r="M6" s="4"/>
      <c r="N6" s="116">
        <f>N56</f>
        <v>12081963.620000001</v>
      </c>
      <c r="O6" s="117"/>
      <c r="P6" s="25"/>
      <c r="Q6" s="91">
        <f>N6/12</f>
        <v>1006830.3016666668</v>
      </c>
      <c r="R6" s="92">
        <f>Q6/297</f>
        <v>3390.0010157126826</v>
      </c>
      <c r="S6" s="92">
        <f t="shared" ref="S6:AC6" si="0">R6</f>
        <v>3390.0010157126826</v>
      </c>
      <c r="T6" s="92">
        <f t="shared" si="0"/>
        <v>3390.0010157126826</v>
      </c>
      <c r="U6" s="92">
        <f t="shared" si="0"/>
        <v>3390.0010157126826</v>
      </c>
      <c r="V6" s="92">
        <f t="shared" si="0"/>
        <v>3390.0010157126826</v>
      </c>
      <c r="W6" s="92">
        <f t="shared" si="0"/>
        <v>3390.0010157126826</v>
      </c>
      <c r="X6" s="92">
        <f t="shared" si="0"/>
        <v>3390.0010157126826</v>
      </c>
      <c r="Y6" s="92">
        <f t="shared" si="0"/>
        <v>3390.0010157126826</v>
      </c>
      <c r="Z6" s="92">
        <f t="shared" si="0"/>
        <v>3390.0010157126826</v>
      </c>
      <c r="AA6" s="92">
        <f t="shared" si="0"/>
        <v>3390.0010157126826</v>
      </c>
      <c r="AB6" s="92">
        <f t="shared" si="0"/>
        <v>3390.0010157126826</v>
      </c>
      <c r="AC6" s="92">
        <f t="shared" si="0"/>
        <v>3390.0010157126826</v>
      </c>
      <c r="AD6" s="26"/>
    </row>
    <row r="7" spans="1:35" ht="24.75" customHeight="1">
      <c r="A7" s="27" t="s">
        <v>25</v>
      </c>
      <c r="B7" s="1" t="s">
        <v>26</v>
      </c>
      <c r="C7" s="1"/>
      <c r="D7" s="1"/>
      <c r="E7" s="1"/>
      <c r="F7" s="1"/>
      <c r="G7" s="1"/>
      <c r="H7" s="1"/>
      <c r="I7" s="1"/>
      <c r="J7" s="1"/>
      <c r="K7" s="1"/>
      <c r="L7" s="1"/>
      <c r="M7" s="4"/>
      <c r="N7" s="105">
        <v>180000</v>
      </c>
      <c r="O7" s="106"/>
      <c r="P7" s="25"/>
      <c r="Q7" s="91"/>
      <c r="R7" s="92">
        <f>N7/12</f>
        <v>15000</v>
      </c>
      <c r="S7" s="92">
        <f t="shared" ref="S7:AC8" si="1">R7</f>
        <v>15000</v>
      </c>
      <c r="T7" s="92">
        <f t="shared" si="1"/>
        <v>15000</v>
      </c>
      <c r="U7" s="92">
        <f t="shared" si="1"/>
        <v>15000</v>
      </c>
      <c r="V7" s="92">
        <f t="shared" si="1"/>
        <v>15000</v>
      </c>
      <c r="W7" s="92">
        <f t="shared" si="1"/>
        <v>15000</v>
      </c>
      <c r="X7" s="92">
        <f t="shared" si="1"/>
        <v>15000</v>
      </c>
      <c r="Y7" s="92">
        <f t="shared" si="1"/>
        <v>15000</v>
      </c>
      <c r="Z7" s="92">
        <f t="shared" si="1"/>
        <v>15000</v>
      </c>
      <c r="AA7" s="92">
        <f t="shared" si="1"/>
        <v>15000</v>
      </c>
      <c r="AB7" s="92">
        <f t="shared" si="1"/>
        <v>15000</v>
      </c>
      <c r="AC7" s="92">
        <f t="shared" si="1"/>
        <v>15000</v>
      </c>
      <c r="AD7" s="26"/>
    </row>
    <row r="8" spans="1:35" ht="24.75" customHeight="1">
      <c r="A8" s="27" t="s">
        <v>27</v>
      </c>
      <c r="B8" s="1" t="s">
        <v>28</v>
      </c>
      <c r="C8" s="1"/>
      <c r="D8" s="1"/>
      <c r="E8" s="1"/>
      <c r="F8" s="1"/>
      <c r="G8" s="1"/>
      <c r="H8" s="1"/>
      <c r="I8" s="1"/>
      <c r="J8" s="1"/>
      <c r="K8" s="1"/>
      <c r="L8" s="1"/>
      <c r="M8" s="4"/>
      <c r="N8" s="105">
        <f>N24*0.25</f>
        <v>62739</v>
      </c>
      <c r="O8" s="106"/>
      <c r="P8" s="25"/>
      <c r="Q8" s="91"/>
      <c r="R8" s="92">
        <f>N8/12</f>
        <v>5228.25</v>
      </c>
      <c r="S8" s="92">
        <f>R8</f>
        <v>5228.25</v>
      </c>
      <c r="T8" s="92">
        <f>S8</f>
        <v>5228.25</v>
      </c>
      <c r="U8" s="92">
        <f t="shared" si="1"/>
        <v>5228.25</v>
      </c>
      <c r="V8" s="92">
        <f t="shared" si="1"/>
        <v>5228.25</v>
      </c>
      <c r="W8" s="92">
        <f t="shared" si="1"/>
        <v>5228.25</v>
      </c>
      <c r="X8" s="92">
        <f t="shared" si="1"/>
        <v>5228.25</v>
      </c>
      <c r="Y8" s="92">
        <f t="shared" si="1"/>
        <v>5228.25</v>
      </c>
      <c r="Z8" s="92">
        <f t="shared" si="1"/>
        <v>5228.25</v>
      </c>
      <c r="AA8" s="92">
        <f t="shared" si="1"/>
        <v>5228.25</v>
      </c>
      <c r="AB8" s="92">
        <f t="shared" si="1"/>
        <v>5228.25</v>
      </c>
      <c r="AC8" s="92">
        <f t="shared" si="1"/>
        <v>5228.25</v>
      </c>
      <c r="AD8" s="26"/>
    </row>
    <row r="9" spans="1:35" ht="24.75" customHeight="1">
      <c r="A9" s="27" t="s">
        <v>29</v>
      </c>
      <c r="B9" s="1" t="s">
        <v>30</v>
      </c>
      <c r="C9" s="1"/>
      <c r="D9" s="1"/>
      <c r="E9" s="1"/>
      <c r="F9" s="1"/>
      <c r="G9" s="1"/>
      <c r="H9" s="1"/>
      <c r="I9" s="1"/>
      <c r="J9" s="1"/>
      <c r="K9" s="1"/>
      <c r="L9" s="1"/>
      <c r="M9" s="4"/>
      <c r="N9" s="105">
        <f>SUM(R9:AC9)</f>
        <v>526151.89</v>
      </c>
      <c r="O9" s="106"/>
      <c r="P9" s="25"/>
      <c r="Q9" s="91"/>
      <c r="R9" s="92">
        <f>R18/2</f>
        <v>43845.990833333337</v>
      </c>
      <c r="S9" s="92">
        <f t="shared" ref="S9:AC9" si="2">S18/2</f>
        <v>43845.990833333337</v>
      </c>
      <c r="T9" s="92">
        <f t="shared" si="2"/>
        <v>43845.990833333337</v>
      </c>
      <c r="U9" s="92">
        <f t="shared" si="2"/>
        <v>43845.990833333337</v>
      </c>
      <c r="V9" s="92">
        <f t="shared" si="2"/>
        <v>43845.990833333337</v>
      </c>
      <c r="W9" s="92">
        <f t="shared" si="2"/>
        <v>43845.990833333337</v>
      </c>
      <c r="X9" s="92">
        <f t="shared" si="2"/>
        <v>43845.990833333337</v>
      </c>
      <c r="Y9" s="92">
        <f t="shared" si="2"/>
        <v>43845.990833333337</v>
      </c>
      <c r="Z9" s="92">
        <f t="shared" si="2"/>
        <v>43845.990833333337</v>
      </c>
      <c r="AA9" s="92">
        <f t="shared" si="2"/>
        <v>43845.990833333337</v>
      </c>
      <c r="AB9" s="92">
        <f t="shared" si="2"/>
        <v>43845.990833333337</v>
      </c>
      <c r="AC9" s="92">
        <f t="shared" si="2"/>
        <v>43845.990833333337</v>
      </c>
      <c r="AD9" s="26"/>
    </row>
    <row r="10" spans="1:35" ht="27" customHeight="1" thickBot="1">
      <c r="A10" s="79"/>
      <c r="B10" s="89" t="s">
        <v>31</v>
      </c>
      <c r="C10" s="89"/>
      <c r="D10" s="89"/>
      <c r="E10" s="89"/>
      <c r="F10" s="89"/>
      <c r="G10" s="89"/>
      <c r="H10" s="1"/>
      <c r="I10" s="1"/>
      <c r="J10" s="1"/>
      <c r="K10" s="1"/>
      <c r="L10" s="1"/>
      <c r="M10" s="4"/>
      <c r="N10" s="107">
        <f>N6-N9-N7-N8</f>
        <v>11313072.73</v>
      </c>
      <c r="O10" s="108"/>
      <c r="P10" s="90"/>
      <c r="Q10" s="96">
        <f>N10/12/295</f>
        <v>3195.7832570621472</v>
      </c>
      <c r="R10" s="97">
        <f>Q10*R5</f>
        <v>949147.62734745769</v>
      </c>
      <c r="S10" s="97">
        <f>Q10*S5</f>
        <v>942756.06083333341</v>
      </c>
      <c r="T10" s="97">
        <f>Q10*T5</f>
        <v>942756.06083333341</v>
      </c>
      <c r="U10" s="97">
        <f>Q10*U5</f>
        <v>942756.06083333341</v>
      </c>
      <c r="V10" s="97">
        <f>Q10*V5</f>
        <v>942756.06083333341</v>
      </c>
      <c r="W10" s="97">
        <f>Q10*W5</f>
        <v>942756.06083333341</v>
      </c>
      <c r="X10" s="97">
        <f>Q10*X5</f>
        <v>942756.06083333341</v>
      </c>
      <c r="Y10" s="97">
        <f>Q10*Y5</f>
        <v>942756.06083333341</v>
      </c>
      <c r="Z10" s="97">
        <f>Q10*Z5</f>
        <v>942756.06083333341</v>
      </c>
      <c r="AA10" s="97">
        <f>Q10*AA5</f>
        <v>942756.06083333341</v>
      </c>
      <c r="AB10" s="97">
        <f>Q10*AB5</f>
        <v>942756.06083333341</v>
      </c>
      <c r="AC10" s="97">
        <f>Q10*AC5</f>
        <v>942756.06083333341</v>
      </c>
      <c r="AD10" s="28"/>
    </row>
    <row r="11" spans="1:35" ht="28.5" customHeight="1" thickBot="1">
      <c r="A11" s="93" t="s">
        <v>32</v>
      </c>
      <c r="B11" s="139" t="s">
        <v>33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40"/>
      <c r="AD11" s="32"/>
    </row>
    <row r="12" spans="1:35" ht="45" customHeight="1">
      <c r="A12" s="33" t="s">
        <v>34</v>
      </c>
      <c r="B12" s="110" t="s">
        <v>35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1"/>
      <c r="N12" s="112"/>
      <c r="O12" s="113"/>
      <c r="P12" s="20"/>
      <c r="Q12" s="125"/>
      <c r="R12" s="121"/>
      <c r="S12" s="12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34"/>
    </row>
    <row r="13" spans="1:35" ht="24.75" customHeight="1">
      <c r="A13" s="35" t="s">
        <v>36</v>
      </c>
      <c r="B13" s="36" t="s">
        <v>37</v>
      </c>
      <c r="C13" s="36"/>
      <c r="D13" s="36"/>
      <c r="E13" s="36"/>
      <c r="F13" s="20"/>
      <c r="G13" s="20"/>
      <c r="H13" s="20"/>
      <c r="I13" s="20"/>
      <c r="J13" s="20"/>
      <c r="K13" s="20"/>
      <c r="L13" s="20"/>
      <c r="M13" s="21"/>
      <c r="N13" s="114"/>
      <c r="O13" s="115"/>
      <c r="P13" s="20"/>
      <c r="Q13" s="126"/>
      <c r="R13" s="122"/>
      <c r="S13" s="12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28"/>
    </row>
    <row r="14" spans="1:35" ht="24.75" customHeight="1">
      <c r="A14" s="27"/>
      <c r="B14" s="37" t="s">
        <v>38</v>
      </c>
      <c r="C14" s="1" t="s">
        <v>39</v>
      </c>
      <c r="D14" s="1"/>
      <c r="E14" s="1"/>
      <c r="F14" s="1"/>
      <c r="G14" s="1"/>
      <c r="H14" s="1"/>
      <c r="I14" s="1"/>
      <c r="J14" s="1"/>
      <c r="K14" s="1"/>
      <c r="L14" s="1"/>
      <c r="M14" s="4"/>
      <c r="N14" s="123">
        <f>SUM(R14:AC14)</f>
        <v>402000</v>
      </c>
      <c r="O14" s="124"/>
      <c r="P14" s="38"/>
      <c r="Q14" s="39"/>
      <c r="R14" s="40">
        <v>33500</v>
      </c>
      <c r="S14" s="40">
        <v>33500</v>
      </c>
      <c r="T14" s="40">
        <v>33500</v>
      </c>
      <c r="U14" s="40">
        <v>33500</v>
      </c>
      <c r="V14" s="40">
        <v>33500</v>
      </c>
      <c r="W14" s="40">
        <v>33500</v>
      </c>
      <c r="X14" s="40">
        <v>33500</v>
      </c>
      <c r="Y14" s="40">
        <v>33500</v>
      </c>
      <c r="Z14" s="40">
        <v>33500</v>
      </c>
      <c r="AA14" s="40">
        <v>33500</v>
      </c>
      <c r="AB14" s="40">
        <v>33500</v>
      </c>
      <c r="AC14" s="40">
        <v>33500</v>
      </c>
      <c r="AD14" s="28" t="s">
        <v>40</v>
      </c>
    </row>
    <row r="15" spans="1:35" ht="24.75" customHeight="1">
      <c r="A15" s="29"/>
      <c r="B15" s="37" t="s">
        <v>41</v>
      </c>
      <c r="C15" s="20" t="s">
        <v>42</v>
      </c>
      <c r="D15" s="20"/>
      <c r="E15" s="20"/>
      <c r="F15" s="20"/>
      <c r="G15" s="20"/>
      <c r="H15" s="20"/>
      <c r="I15" s="20"/>
      <c r="J15" s="20"/>
      <c r="K15" s="20"/>
      <c r="L15" s="20"/>
      <c r="M15" s="21"/>
      <c r="N15" s="123">
        <f t="shared" ref="N15:N25" si="3">SUM(R15:AC15)</f>
        <v>120000</v>
      </c>
      <c r="O15" s="124"/>
      <c r="P15" s="30"/>
      <c r="Q15" s="39"/>
      <c r="R15" s="31"/>
      <c r="S15" s="42"/>
      <c r="T15" s="42"/>
      <c r="U15" s="42"/>
      <c r="V15" s="42"/>
      <c r="W15" s="41">
        <v>20000</v>
      </c>
      <c r="X15" s="41">
        <v>20000</v>
      </c>
      <c r="Y15" s="41">
        <v>20000</v>
      </c>
      <c r="Z15" s="41">
        <v>20000</v>
      </c>
      <c r="AA15" s="41">
        <v>20000</v>
      </c>
      <c r="AB15" s="41">
        <v>20000</v>
      </c>
      <c r="AC15" s="31"/>
      <c r="AD15" s="28" t="s">
        <v>43</v>
      </c>
    </row>
    <row r="16" spans="1:35" ht="24.75" customHeight="1">
      <c r="A16" s="27"/>
      <c r="B16" s="37" t="s">
        <v>44</v>
      </c>
      <c r="C16" s="1" t="s">
        <v>45</v>
      </c>
      <c r="D16" s="1"/>
      <c r="E16" s="1"/>
      <c r="F16" s="1"/>
      <c r="G16" s="1"/>
      <c r="H16" s="1"/>
      <c r="I16" s="1"/>
      <c r="J16" s="1"/>
      <c r="K16" s="1"/>
      <c r="L16" s="1"/>
      <c r="M16" s="4"/>
      <c r="N16" s="123">
        <v>145000</v>
      </c>
      <c r="O16" s="124"/>
      <c r="P16" s="38"/>
      <c r="Q16" s="39"/>
      <c r="R16" s="40">
        <v>7500</v>
      </c>
      <c r="S16" s="41">
        <v>7500</v>
      </c>
      <c r="T16" s="41">
        <v>7500</v>
      </c>
      <c r="U16" s="41">
        <v>7500</v>
      </c>
      <c r="V16" s="41">
        <v>7500</v>
      </c>
      <c r="W16" s="41">
        <v>7500</v>
      </c>
      <c r="X16" s="41">
        <v>7500</v>
      </c>
      <c r="Y16" s="41">
        <v>7500</v>
      </c>
      <c r="Z16" s="41">
        <v>7500</v>
      </c>
      <c r="AA16" s="41">
        <v>7500</v>
      </c>
      <c r="AB16" s="41">
        <v>7500</v>
      </c>
      <c r="AC16" s="38">
        <v>7500</v>
      </c>
      <c r="AD16" s="28"/>
    </row>
    <row r="17" spans="1:30" ht="24.75" customHeight="1" outlineLevel="1">
      <c r="A17" s="27"/>
      <c r="B17" s="37" t="s">
        <v>46</v>
      </c>
      <c r="C17" s="1" t="s">
        <v>47</v>
      </c>
      <c r="D17" s="1"/>
      <c r="E17" s="1"/>
      <c r="F17" s="1"/>
      <c r="G17" s="1"/>
      <c r="H17" s="1"/>
      <c r="I17" s="1"/>
      <c r="J17" s="1"/>
      <c r="K17" s="1"/>
      <c r="L17" s="1"/>
      <c r="M17" s="4"/>
      <c r="N17" s="123">
        <f t="shared" si="3"/>
        <v>12000</v>
      </c>
      <c r="O17" s="124"/>
      <c r="P17" s="38"/>
      <c r="Q17" s="39"/>
      <c r="R17" s="40">
        <v>1000</v>
      </c>
      <c r="S17" s="40">
        <v>1000</v>
      </c>
      <c r="T17" s="40">
        <v>1000</v>
      </c>
      <c r="U17" s="40">
        <v>1000</v>
      </c>
      <c r="V17" s="40">
        <v>1000</v>
      </c>
      <c r="W17" s="40">
        <v>1000</v>
      </c>
      <c r="X17" s="40">
        <v>1000</v>
      </c>
      <c r="Y17" s="40">
        <v>1000</v>
      </c>
      <c r="Z17" s="40">
        <v>1000</v>
      </c>
      <c r="AA17" s="40">
        <v>1000</v>
      </c>
      <c r="AB17" s="40">
        <v>1000</v>
      </c>
      <c r="AC17" s="40">
        <v>1000</v>
      </c>
      <c r="AD17" s="28" t="s">
        <v>48</v>
      </c>
    </row>
    <row r="18" spans="1:30" ht="24.75" customHeight="1" outlineLevel="1">
      <c r="A18" s="27"/>
      <c r="B18" s="37" t="s">
        <v>49</v>
      </c>
      <c r="C18" s="1" t="s">
        <v>50</v>
      </c>
      <c r="D18" s="1"/>
      <c r="E18" s="1"/>
      <c r="F18" s="1"/>
      <c r="G18" s="1"/>
      <c r="H18" s="1"/>
      <c r="I18" s="1"/>
      <c r="J18" s="1"/>
      <c r="K18" s="1"/>
      <c r="L18" s="1"/>
      <c r="M18" s="4"/>
      <c r="N18" s="123">
        <v>1052303.78</v>
      </c>
      <c r="O18" s="124"/>
      <c r="P18" s="38"/>
      <c r="Q18" s="39"/>
      <c r="R18" s="40">
        <f>N18/12</f>
        <v>87691.981666666674</v>
      </c>
      <c r="S18" s="40">
        <f>R18</f>
        <v>87691.981666666674</v>
      </c>
      <c r="T18" s="40">
        <f t="shared" ref="T18:AC18" si="4">S18</f>
        <v>87691.981666666674</v>
      </c>
      <c r="U18" s="40">
        <f t="shared" si="4"/>
        <v>87691.981666666674</v>
      </c>
      <c r="V18" s="40">
        <f t="shared" si="4"/>
        <v>87691.981666666674</v>
      </c>
      <c r="W18" s="40">
        <f t="shared" si="4"/>
        <v>87691.981666666674</v>
      </c>
      <c r="X18" s="40">
        <f t="shared" si="4"/>
        <v>87691.981666666674</v>
      </c>
      <c r="Y18" s="40">
        <f t="shared" si="4"/>
        <v>87691.981666666674</v>
      </c>
      <c r="Z18" s="40">
        <f t="shared" si="4"/>
        <v>87691.981666666674</v>
      </c>
      <c r="AA18" s="40">
        <f t="shared" si="4"/>
        <v>87691.981666666674</v>
      </c>
      <c r="AB18" s="40">
        <f t="shared" si="4"/>
        <v>87691.981666666674</v>
      </c>
      <c r="AC18" s="40">
        <f t="shared" si="4"/>
        <v>87691.981666666674</v>
      </c>
      <c r="AD18" s="28" t="s">
        <v>40</v>
      </c>
    </row>
    <row r="19" spans="1:30" ht="24.75" customHeight="1" outlineLevel="1">
      <c r="A19" s="27"/>
      <c r="B19" s="37" t="s">
        <v>51</v>
      </c>
      <c r="C19" s="1" t="s">
        <v>52</v>
      </c>
      <c r="D19" s="1"/>
      <c r="E19" s="1"/>
      <c r="F19" s="1"/>
      <c r="G19" s="1"/>
      <c r="H19" s="1"/>
      <c r="I19" s="1"/>
      <c r="J19" s="1"/>
      <c r="K19" s="1"/>
      <c r="L19" s="1"/>
      <c r="M19" s="4"/>
      <c r="N19" s="123">
        <v>1173358.02</v>
      </c>
      <c r="O19" s="124"/>
      <c r="P19" s="38"/>
      <c r="Q19" s="39"/>
      <c r="R19" s="40">
        <f>N19/12</f>
        <v>97779.835000000006</v>
      </c>
      <c r="S19" s="40">
        <f>R19</f>
        <v>97779.835000000006</v>
      </c>
      <c r="T19" s="40">
        <f t="shared" ref="T19:AC19" si="5">S19</f>
        <v>97779.835000000006</v>
      </c>
      <c r="U19" s="40">
        <f t="shared" si="5"/>
        <v>97779.835000000006</v>
      </c>
      <c r="V19" s="40">
        <f t="shared" si="5"/>
        <v>97779.835000000006</v>
      </c>
      <c r="W19" s="40">
        <f t="shared" si="5"/>
        <v>97779.835000000006</v>
      </c>
      <c r="X19" s="40">
        <f t="shared" si="5"/>
        <v>97779.835000000006</v>
      </c>
      <c r="Y19" s="40">
        <f t="shared" si="5"/>
        <v>97779.835000000006</v>
      </c>
      <c r="Z19" s="40">
        <f t="shared" si="5"/>
        <v>97779.835000000006</v>
      </c>
      <c r="AA19" s="40">
        <f t="shared" si="5"/>
        <v>97779.835000000006</v>
      </c>
      <c r="AB19" s="40">
        <f t="shared" si="5"/>
        <v>97779.835000000006</v>
      </c>
      <c r="AC19" s="40">
        <f t="shared" si="5"/>
        <v>97779.835000000006</v>
      </c>
      <c r="AD19" s="28" t="s">
        <v>40</v>
      </c>
    </row>
    <row r="20" spans="1:30" ht="24.75" customHeight="1" outlineLevel="1">
      <c r="A20" s="27"/>
      <c r="B20" s="37" t="s">
        <v>53</v>
      </c>
      <c r="C20" s="1" t="s">
        <v>54</v>
      </c>
      <c r="D20" s="1"/>
      <c r="E20" s="1"/>
      <c r="F20" s="1"/>
      <c r="G20" s="1"/>
      <c r="H20" s="1"/>
      <c r="I20" s="1"/>
      <c r="J20" s="1"/>
      <c r="K20" s="1"/>
      <c r="L20" s="1"/>
      <c r="M20" s="4"/>
      <c r="N20" s="123">
        <f t="shared" si="3"/>
        <v>84000</v>
      </c>
      <c r="O20" s="124"/>
      <c r="P20" s="38"/>
      <c r="Q20" s="39"/>
      <c r="R20" s="40">
        <v>7000</v>
      </c>
      <c r="S20" s="40">
        <v>7000</v>
      </c>
      <c r="T20" s="40">
        <v>7000</v>
      </c>
      <c r="U20" s="40">
        <v>7000</v>
      </c>
      <c r="V20" s="40">
        <v>7000</v>
      </c>
      <c r="W20" s="40">
        <v>7000</v>
      </c>
      <c r="X20" s="40">
        <v>7000</v>
      </c>
      <c r="Y20" s="40">
        <v>7000</v>
      </c>
      <c r="Z20" s="40">
        <v>7000</v>
      </c>
      <c r="AA20" s="40">
        <v>7000</v>
      </c>
      <c r="AB20" s="40">
        <v>7000</v>
      </c>
      <c r="AC20" s="40">
        <v>7000</v>
      </c>
      <c r="AD20" s="28" t="s">
        <v>55</v>
      </c>
    </row>
    <row r="21" spans="1:30" ht="24.75" customHeight="1" outlineLevel="1">
      <c r="A21" s="27"/>
      <c r="B21" s="37" t="s">
        <v>56</v>
      </c>
      <c r="C21" s="1" t="s">
        <v>57</v>
      </c>
      <c r="D21" s="1"/>
      <c r="E21" s="1"/>
      <c r="F21" s="1"/>
      <c r="G21" s="1"/>
      <c r="H21" s="1"/>
      <c r="I21" s="1"/>
      <c r="J21" s="1"/>
      <c r="K21" s="1"/>
      <c r="L21" s="1"/>
      <c r="M21" s="4"/>
      <c r="N21" s="123">
        <f t="shared" si="3"/>
        <v>480000</v>
      </c>
      <c r="O21" s="124"/>
      <c r="P21" s="38"/>
      <c r="Q21" s="39"/>
      <c r="R21" s="40">
        <v>40000</v>
      </c>
      <c r="S21" s="40">
        <v>40000</v>
      </c>
      <c r="T21" s="40">
        <v>40000</v>
      </c>
      <c r="U21" s="40">
        <v>40000</v>
      </c>
      <c r="V21" s="40">
        <v>40000</v>
      </c>
      <c r="W21" s="40">
        <v>40000</v>
      </c>
      <c r="X21" s="40">
        <v>40000</v>
      </c>
      <c r="Y21" s="40">
        <v>40000</v>
      </c>
      <c r="Z21" s="40">
        <v>40000</v>
      </c>
      <c r="AA21" s="40">
        <v>40000</v>
      </c>
      <c r="AB21" s="40">
        <v>40000</v>
      </c>
      <c r="AC21" s="40">
        <v>40000</v>
      </c>
      <c r="AD21" s="28" t="s">
        <v>58</v>
      </c>
    </row>
    <row r="22" spans="1:30" s="52" customFormat="1" ht="24.75" customHeight="1">
      <c r="A22" s="27"/>
      <c r="B22" s="43" t="s">
        <v>56</v>
      </c>
      <c r="C22" s="1" t="s">
        <v>59</v>
      </c>
      <c r="D22" s="1"/>
      <c r="E22" s="1"/>
      <c r="F22" s="1"/>
      <c r="G22" s="1"/>
      <c r="H22" s="1"/>
      <c r="I22" s="1"/>
      <c r="J22" s="1"/>
      <c r="K22" s="1"/>
      <c r="L22" s="1"/>
      <c r="M22" s="4"/>
      <c r="N22" s="123">
        <v>1434000</v>
      </c>
      <c r="O22" s="124"/>
      <c r="P22" s="38"/>
      <c r="Q22" s="39"/>
      <c r="R22" s="87">
        <v>105000</v>
      </c>
      <c r="S22" s="87">
        <v>105000</v>
      </c>
      <c r="T22" s="87">
        <v>105000</v>
      </c>
      <c r="U22" s="87">
        <v>105000</v>
      </c>
      <c r="V22" s="87">
        <v>105000</v>
      </c>
      <c r="W22" s="87">
        <v>105000</v>
      </c>
      <c r="X22" s="87">
        <v>105000</v>
      </c>
      <c r="Y22" s="87">
        <v>105000</v>
      </c>
      <c r="Z22" s="87">
        <v>105000</v>
      </c>
      <c r="AA22" s="87">
        <v>105000</v>
      </c>
      <c r="AB22" s="87">
        <v>105000</v>
      </c>
      <c r="AC22" s="87">
        <v>105000</v>
      </c>
      <c r="AD22" s="28" t="s">
        <v>60</v>
      </c>
    </row>
    <row r="23" spans="1:30" ht="24.75" customHeight="1">
      <c r="A23" s="27"/>
      <c r="B23" s="43" t="s">
        <v>61</v>
      </c>
      <c r="C23" s="1" t="s">
        <v>62</v>
      </c>
      <c r="D23" s="1"/>
      <c r="E23" s="1"/>
      <c r="F23" s="1"/>
      <c r="G23" s="1"/>
      <c r="H23" s="1"/>
      <c r="I23" s="1"/>
      <c r="J23" s="1"/>
      <c r="K23" s="1"/>
      <c r="L23" s="1"/>
      <c r="M23" s="4"/>
      <c r="N23" s="123">
        <v>1292900</v>
      </c>
      <c r="O23" s="124"/>
      <c r="P23" s="38"/>
      <c r="Q23" s="39"/>
      <c r="R23" s="40">
        <f>N23/12</f>
        <v>107741.66666666667</v>
      </c>
      <c r="S23" s="40">
        <f>R23</f>
        <v>107741.66666666667</v>
      </c>
      <c r="T23" s="40">
        <f t="shared" ref="T23:AC23" si="6">S23</f>
        <v>107741.66666666667</v>
      </c>
      <c r="U23" s="40">
        <f t="shared" si="6"/>
        <v>107741.66666666667</v>
      </c>
      <c r="V23" s="40">
        <f t="shared" si="6"/>
        <v>107741.66666666667</v>
      </c>
      <c r="W23" s="40">
        <f t="shared" si="6"/>
        <v>107741.66666666667</v>
      </c>
      <c r="X23" s="40">
        <f t="shared" si="6"/>
        <v>107741.66666666667</v>
      </c>
      <c r="Y23" s="40">
        <f t="shared" si="6"/>
        <v>107741.66666666667</v>
      </c>
      <c r="Z23" s="40">
        <f t="shared" si="6"/>
        <v>107741.66666666667</v>
      </c>
      <c r="AA23" s="40">
        <f t="shared" si="6"/>
        <v>107741.66666666667</v>
      </c>
      <c r="AB23" s="40">
        <f t="shared" si="6"/>
        <v>107741.66666666667</v>
      </c>
      <c r="AC23" s="40">
        <f t="shared" si="6"/>
        <v>107741.66666666667</v>
      </c>
      <c r="AD23" s="28" t="s">
        <v>60</v>
      </c>
    </row>
    <row r="24" spans="1:30" s="59" customFormat="1" ht="24.75" customHeight="1">
      <c r="A24" s="27"/>
      <c r="B24" s="1" t="s">
        <v>63</v>
      </c>
      <c r="C24" s="1" t="s">
        <v>64</v>
      </c>
      <c r="D24" s="1"/>
      <c r="E24" s="1"/>
      <c r="F24" s="1"/>
      <c r="G24" s="1"/>
      <c r="H24" s="1"/>
      <c r="I24" s="1"/>
      <c r="J24" s="1"/>
      <c r="K24" s="1"/>
      <c r="L24" s="1"/>
      <c r="M24" s="4"/>
      <c r="N24" s="123">
        <f>SUM(R24:AC24)</f>
        <v>250956</v>
      </c>
      <c r="O24" s="124"/>
      <c r="P24" s="38"/>
      <c r="Q24" s="39"/>
      <c r="R24" s="86">
        <v>20913</v>
      </c>
      <c r="S24" s="86">
        <v>20913</v>
      </c>
      <c r="T24" s="86">
        <v>20913</v>
      </c>
      <c r="U24" s="86">
        <v>20913</v>
      </c>
      <c r="V24" s="86">
        <v>20913</v>
      </c>
      <c r="W24" s="86">
        <v>20913</v>
      </c>
      <c r="X24" s="86">
        <v>20913</v>
      </c>
      <c r="Y24" s="86">
        <v>20913</v>
      </c>
      <c r="Z24" s="86">
        <v>20913</v>
      </c>
      <c r="AA24" s="86">
        <v>20913</v>
      </c>
      <c r="AB24" s="86">
        <v>20913</v>
      </c>
      <c r="AC24" s="86">
        <v>20913</v>
      </c>
      <c r="AD24" s="28" t="s">
        <v>40</v>
      </c>
    </row>
    <row r="25" spans="1:30" ht="24.75" customHeight="1">
      <c r="A25" s="27"/>
      <c r="B25" s="2" t="s">
        <v>65</v>
      </c>
      <c r="C25" s="1" t="s">
        <v>66</v>
      </c>
      <c r="D25" s="1"/>
      <c r="E25" s="1"/>
      <c r="F25" s="1"/>
      <c r="G25" s="1"/>
      <c r="H25" s="1"/>
      <c r="I25" s="1"/>
      <c r="J25" s="1"/>
      <c r="K25" s="1"/>
      <c r="L25" s="1"/>
      <c r="M25" s="4"/>
      <c r="N25" s="123">
        <f t="shared" si="3"/>
        <v>60000</v>
      </c>
      <c r="O25" s="124"/>
      <c r="P25" s="38"/>
      <c r="Q25" s="39"/>
      <c r="R25" s="44">
        <v>20000</v>
      </c>
      <c r="S25" s="44"/>
      <c r="T25" s="44">
        <v>20000</v>
      </c>
      <c r="U25" s="44"/>
      <c r="V25" s="44"/>
      <c r="W25" s="44"/>
      <c r="X25" s="44"/>
      <c r="Y25" s="44"/>
      <c r="Z25" s="44"/>
      <c r="AA25" s="44"/>
      <c r="AB25" s="44">
        <v>20000</v>
      </c>
      <c r="AC25" s="44"/>
      <c r="AD25" s="28" t="s">
        <v>67</v>
      </c>
    </row>
    <row r="26" spans="1:30" ht="24.75" customHeight="1" thickBot="1">
      <c r="A26" s="45" t="s">
        <v>68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127">
        <f>SUM(N14:O25)</f>
        <v>6506517.7999999998</v>
      </c>
      <c r="O26" s="128"/>
      <c r="P26" s="48"/>
      <c r="Q26" s="49"/>
      <c r="R26" s="50">
        <f>SUM(R14:R25)</f>
        <v>528126.4833333334</v>
      </c>
      <c r="S26" s="50">
        <f t="shared" ref="S26:AC26" si="7">SUM(S14:S25)</f>
        <v>508126.48333333334</v>
      </c>
      <c r="T26" s="50">
        <f t="shared" si="7"/>
        <v>528126.4833333334</v>
      </c>
      <c r="U26" s="50">
        <f t="shared" si="7"/>
        <v>508126.48333333334</v>
      </c>
      <c r="V26" s="50">
        <f t="shared" si="7"/>
        <v>508126.48333333334</v>
      </c>
      <c r="W26" s="50">
        <f t="shared" si="7"/>
        <v>528126.4833333334</v>
      </c>
      <c r="X26" s="50">
        <f t="shared" si="7"/>
        <v>528126.4833333334</v>
      </c>
      <c r="Y26" s="50">
        <f t="shared" si="7"/>
        <v>528126.4833333334</v>
      </c>
      <c r="Z26" s="50">
        <f t="shared" si="7"/>
        <v>528126.4833333334</v>
      </c>
      <c r="AA26" s="50">
        <f t="shared" si="7"/>
        <v>528126.4833333334</v>
      </c>
      <c r="AB26" s="50">
        <f t="shared" si="7"/>
        <v>548126.4833333334</v>
      </c>
      <c r="AC26" s="50">
        <f t="shared" si="7"/>
        <v>508126.48333333334</v>
      </c>
      <c r="AD26" s="51"/>
    </row>
    <row r="27" spans="1:30" ht="24.75" customHeight="1" thickBot="1">
      <c r="A27" s="129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1"/>
    </row>
    <row r="28" spans="1:30" ht="27" customHeight="1">
      <c r="A28" s="35" t="s">
        <v>69</v>
      </c>
      <c r="B28" s="36" t="s">
        <v>70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53"/>
      <c r="N28" s="36"/>
      <c r="O28" s="54"/>
      <c r="P28" s="55"/>
      <c r="Q28" s="56"/>
      <c r="R28" s="57"/>
      <c r="S28" s="56"/>
      <c r="T28" s="56"/>
      <c r="U28" s="56"/>
      <c r="V28" s="56"/>
      <c r="W28" s="56"/>
      <c r="X28" s="56"/>
      <c r="Y28" s="55"/>
      <c r="Z28" s="57"/>
      <c r="AA28" s="56"/>
      <c r="AB28" s="56"/>
      <c r="AC28" s="55"/>
      <c r="AD28" s="58"/>
    </row>
    <row r="29" spans="1:30" ht="31.5" customHeight="1" outlineLevel="1">
      <c r="A29" s="27"/>
      <c r="B29" s="1" t="s">
        <v>71</v>
      </c>
      <c r="C29" s="1" t="s">
        <v>72</v>
      </c>
      <c r="D29" s="1"/>
      <c r="E29" s="1"/>
      <c r="F29" s="1"/>
      <c r="G29" s="1"/>
      <c r="H29" s="1"/>
      <c r="I29" s="1"/>
      <c r="J29" s="1"/>
      <c r="K29" s="1"/>
      <c r="L29" s="1"/>
      <c r="M29" s="4"/>
      <c r="N29" s="123">
        <f t="shared" ref="N29:N34" si="8">SUM(R29:AC29)</f>
        <v>540000</v>
      </c>
      <c r="O29" s="124"/>
      <c r="P29" s="38"/>
      <c r="Q29" s="60"/>
      <c r="R29" s="61">
        <v>45000</v>
      </c>
      <c r="S29" s="61">
        <v>45000</v>
      </c>
      <c r="T29" s="61">
        <v>45000</v>
      </c>
      <c r="U29" s="61">
        <v>45000</v>
      </c>
      <c r="V29" s="61">
        <v>45000</v>
      </c>
      <c r="W29" s="61">
        <v>45000</v>
      </c>
      <c r="X29" s="61">
        <v>45000</v>
      </c>
      <c r="Y29" s="61">
        <v>45000</v>
      </c>
      <c r="Z29" s="61">
        <v>45000</v>
      </c>
      <c r="AA29" s="61">
        <v>45000</v>
      </c>
      <c r="AB29" s="61">
        <v>45000</v>
      </c>
      <c r="AC29" s="61">
        <v>45000</v>
      </c>
      <c r="AD29" s="64" t="s">
        <v>73</v>
      </c>
    </row>
    <row r="30" spans="1:30" s="52" customFormat="1" ht="29.25" customHeight="1">
      <c r="A30" s="27"/>
      <c r="B30" s="1" t="s">
        <v>74</v>
      </c>
      <c r="C30" s="1" t="s">
        <v>75</v>
      </c>
      <c r="D30" s="1"/>
      <c r="E30" s="1"/>
      <c r="F30" s="1"/>
      <c r="G30" s="1"/>
      <c r="H30" s="1"/>
      <c r="I30" s="1"/>
      <c r="J30" s="1"/>
      <c r="K30" s="1"/>
      <c r="L30" s="1"/>
      <c r="M30" s="4"/>
      <c r="N30" s="123">
        <f t="shared" si="8"/>
        <v>540000</v>
      </c>
      <c r="O30" s="124"/>
      <c r="P30" s="38"/>
      <c r="Q30" s="60"/>
      <c r="R30" s="61">
        <v>45000</v>
      </c>
      <c r="S30" s="61">
        <v>45000</v>
      </c>
      <c r="T30" s="61">
        <v>45000</v>
      </c>
      <c r="U30" s="61">
        <v>45000</v>
      </c>
      <c r="V30" s="61">
        <v>45000</v>
      </c>
      <c r="W30" s="61">
        <v>45000</v>
      </c>
      <c r="X30" s="61">
        <v>45000</v>
      </c>
      <c r="Y30" s="61">
        <v>45000</v>
      </c>
      <c r="Z30" s="61">
        <v>45000</v>
      </c>
      <c r="AA30" s="61">
        <v>45000</v>
      </c>
      <c r="AB30" s="61">
        <v>45000</v>
      </c>
      <c r="AC30" s="61">
        <v>45000</v>
      </c>
      <c r="AD30" s="64" t="s">
        <v>73</v>
      </c>
    </row>
    <row r="31" spans="1:30" ht="24.75" customHeight="1">
      <c r="A31" s="27"/>
      <c r="B31" s="1" t="s">
        <v>76</v>
      </c>
      <c r="C31" s="1" t="s">
        <v>77</v>
      </c>
      <c r="D31" s="1"/>
      <c r="E31" s="1"/>
      <c r="F31" s="1"/>
      <c r="G31" s="1"/>
      <c r="H31" s="1"/>
      <c r="I31" s="1"/>
      <c r="J31" s="1"/>
      <c r="K31" s="1"/>
      <c r="L31" s="1"/>
      <c r="M31" s="4"/>
      <c r="N31" s="123">
        <f t="shared" si="8"/>
        <v>360000</v>
      </c>
      <c r="O31" s="124"/>
      <c r="P31" s="38"/>
      <c r="Q31" s="60"/>
      <c r="R31" s="61">
        <v>30000</v>
      </c>
      <c r="S31" s="61">
        <v>30000</v>
      </c>
      <c r="T31" s="61">
        <v>30000</v>
      </c>
      <c r="U31" s="61">
        <v>30000</v>
      </c>
      <c r="V31" s="61">
        <v>30000</v>
      </c>
      <c r="W31" s="61">
        <v>30000</v>
      </c>
      <c r="X31" s="61">
        <v>30000</v>
      </c>
      <c r="Y31" s="61">
        <v>30000</v>
      </c>
      <c r="Z31" s="61">
        <v>30000</v>
      </c>
      <c r="AA31" s="61">
        <v>30000</v>
      </c>
      <c r="AB31" s="61">
        <v>30000</v>
      </c>
      <c r="AC31" s="61">
        <v>30000</v>
      </c>
      <c r="AD31" s="64" t="s">
        <v>73</v>
      </c>
    </row>
    <row r="32" spans="1:30" ht="38.25" customHeight="1">
      <c r="A32" s="27"/>
      <c r="B32" s="1" t="s">
        <v>78</v>
      </c>
      <c r="C32" s="1" t="s">
        <v>79</v>
      </c>
      <c r="D32" s="1"/>
      <c r="E32" s="1"/>
      <c r="F32" s="1"/>
      <c r="G32" s="1"/>
      <c r="H32" s="1"/>
      <c r="I32" s="1"/>
      <c r="J32" s="1"/>
      <c r="K32" s="1"/>
      <c r="L32" s="1"/>
      <c r="M32" s="4"/>
      <c r="N32" s="123">
        <f t="shared" si="8"/>
        <v>240000</v>
      </c>
      <c r="O32" s="124"/>
      <c r="P32" s="38"/>
      <c r="Q32" s="60"/>
      <c r="R32" s="61">
        <v>20000</v>
      </c>
      <c r="S32" s="61">
        <v>20000</v>
      </c>
      <c r="T32" s="61">
        <v>20000</v>
      </c>
      <c r="U32" s="61">
        <v>20000</v>
      </c>
      <c r="V32" s="61">
        <v>20000</v>
      </c>
      <c r="W32" s="61">
        <v>20000</v>
      </c>
      <c r="X32" s="61">
        <v>20000</v>
      </c>
      <c r="Y32" s="61">
        <v>20000</v>
      </c>
      <c r="Z32" s="61">
        <v>20000</v>
      </c>
      <c r="AA32" s="61">
        <v>20000</v>
      </c>
      <c r="AB32" s="61">
        <v>20000</v>
      </c>
      <c r="AC32" s="61">
        <v>20000</v>
      </c>
      <c r="AD32" s="64" t="s">
        <v>80</v>
      </c>
    </row>
    <row r="33" spans="1:30" ht="31.5" customHeight="1">
      <c r="A33" s="27"/>
      <c r="B33" s="1" t="s">
        <v>81</v>
      </c>
      <c r="C33" s="1" t="s">
        <v>82</v>
      </c>
      <c r="D33" s="1"/>
      <c r="E33" s="1"/>
      <c r="F33" s="1"/>
      <c r="G33" s="1"/>
      <c r="H33" s="1"/>
      <c r="I33" s="1"/>
      <c r="J33" s="1"/>
      <c r="K33" s="1"/>
      <c r="L33" s="1"/>
      <c r="M33" s="4"/>
      <c r="N33" s="123">
        <f t="shared" si="8"/>
        <v>540000</v>
      </c>
      <c r="O33" s="124"/>
      <c r="P33" s="38"/>
      <c r="Q33" s="60"/>
      <c r="R33" s="61">
        <v>45000</v>
      </c>
      <c r="S33" s="61">
        <v>45000</v>
      </c>
      <c r="T33" s="61">
        <v>45000</v>
      </c>
      <c r="U33" s="61">
        <v>45000</v>
      </c>
      <c r="V33" s="61">
        <v>45000</v>
      </c>
      <c r="W33" s="61">
        <v>45000</v>
      </c>
      <c r="X33" s="61">
        <v>45000</v>
      </c>
      <c r="Y33" s="61">
        <v>45000</v>
      </c>
      <c r="Z33" s="61">
        <v>45000</v>
      </c>
      <c r="AA33" s="61">
        <v>45000</v>
      </c>
      <c r="AB33" s="61">
        <v>45000</v>
      </c>
      <c r="AC33" s="61">
        <v>45000</v>
      </c>
      <c r="AD33" s="65" t="s">
        <v>73</v>
      </c>
    </row>
    <row r="34" spans="1:30" ht="41.25" customHeight="1">
      <c r="A34" s="27"/>
      <c r="B34" s="1" t="s">
        <v>83</v>
      </c>
      <c r="C34" s="1" t="s">
        <v>84</v>
      </c>
      <c r="D34" s="1"/>
      <c r="E34" s="1"/>
      <c r="F34" s="1"/>
      <c r="G34" s="1"/>
      <c r="H34" s="1"/>
      <c r="I34" s="1"/>
      <c r="J34" s="1"/>
      <c r="K34" s="1"/>
      <c r="L34" s="1"/>
      <c r="M34" s="4"/>
      <c r="N34" s="123">
        <f t="shared" si="8"/>
        <v>120000</v>
      </c>
      <c r="O34" s="124"/>
      <c r="P34" s="38"/>
      <c r="Q34" s="60"/>
      <c r="R34" s="61">
        <v>10000</v>
      </c>
      <c r="S34" s="61">
        <v>10000</v>
      </c>
      <c r="T34" s="61">
        <v>10000</v>
      </c>
      <c r="U34" s="61">
        <v>10000</v>
      </c>
      <c r="V34" s="61">
        <v>10000</v>
      </c>
      <c r="W34" s="61">
        <v>10000</v>
      </c>
      <c r="X34" s="61">
        <v>10000</v>
      </c>
      <c r="Y34" s="61">
        <v>10000</v>
      </c>
      <c r="Z34" s="61">
        <v>10000</v>
      </c>
      <c r="AA34" s="61">
        <v>10000</v>
      </c>
      <c r="AB34" s="61">
        <v>10000</v>
      </c>
      <c r="AC34" s="61">
        <v>10000</v>
      </c>
      <c r="AD34" s="65" t="s">
        <v>73</v>
      </c>
    </row>
    <row r="35" spans="1:30" ht="42.75" customHeight="1" thickBot="1">
      <c r="A35" s="45" t="s">
        <v>85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127">
        <f>SUM(N29:O34)</f>
        <v>2340000</v>
      </c>
      <c r="O35" s="128"/>
      <c r="P35" s="48"/>
      <c r="Q35" s="66"/>
      <c r="R35" s="67">
        <f t="shared" ref="R35:AC35" si="9">SUM(R29:R34)</f>
        <v>195000</v>
      </c>
      <c r="S35" s="68">
        <f t="shared" si="9"/>
        <v>195000</v>
      </c>
      <c r="T35" s="68">
        <f t="shared" si="9"/>
        <v>195000</v>
      </c>
      <c r="U35" s="68">
        <f t="shared" si="9"/>
        <v>195000</v>
      </c>
      <c r="V35" s="68">
        <f t="shared" si="9"/>
        <v>195000</v>
      </c>
      <c r="W35" s="68">
        <f t="shared" si="9"/>
        <v>195000</v>
      </c>
      <c r="X35" s="68">
        <f t="shared" si="9"/>
        <v>195000</v>
      </c>
      <c r="Y35" s="69">
        <f t="shared" si="9"/>
        <v>195000</v>
      </c>
      <c r="Z35" s="67">
        <f t="shared" si="9"/>
        <v>195000</v>
      </c>
      <c r="AA35" s="68">
        <f t="shared" si="9"/>
        <v>195000</v>
      </c>
      <c r="AB35" s="68">
        <f t="shared" si="9"/>
        <v>195000</v>
      </c>
      <c r="AC35" s="69">
        <f t="shared" si="9"/>
        <v>195000</v>
      </c>
      <c r="AD35" s="51"/>
    </row>
    <row r="36" spans="1:30" ht="33.75" customHeight="1" thickBot="1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1"/>
    </row>
    <row r="37" spans="1:30" ht="48" customHeight="1">
      <c r="A37" s="35" t="s">
        <v>86</v>
      </c>
      <c r="B37" s="36" t="s">
        <v>87</v>
      </c>
      <c r="C37" s="36"/>
      <c r="D37" s="20"/>
      <c r="E37" s="20"/>
      <c r="F37" s="20"/>
      <c r="G37" s="20"/>
      <c r="H37" s="20"/>
      <c r="I37" s="20"/>
      <c r="J37" s="20"/>
      <c r="K37" s="20"/>
      <c r="L37" s="20"/>
      <c r="M37" s="21"/>
      <c r="N37" s="20"/>
      <c r="O37" s="70"/>
      <c r="P37" s="30"/>
      <c r="Q37" s="42"/>
      <c r="R37" s="31"/>
      <c r="S37" s="42"/>
      <c r="T37" s="42"/>
      <c r="U37" s="42"/>
      <c r="V37" s="42"/>
      <c r="W37" s="42"/>
      <c r="X37" s="42"/>
      <c r="Y37" s="30"/>
      <c r="Z37" s="31"/>
      <c r="AA37" s="42"/>
      <c r="AB37" s="42"/>
      <c r="AC37" s="30"/>
      <c r="AD37" s="22"/>
    </row>
    <row r="38" spans="1:30" ht="48.75" customHeight="1">
      <c r="A38" s="27"/>
      <c r="B38" s="1" t="s">
        <v>88</v>
      </c>
      <c r="C38" s="98" t="s">
        <v>89</v>
      </c>
      <c r="D38" s="98"/>
      <c r="E38" s="98"/>
      <c r="F38" s="98"/>
      <c r="G38" s="98"/>
      <c r="H38" s="98"/>
      <c r="I38" s="98"/>
      <c r="J38" s="98"/>
      <c r="K38" s="98"/>
      <c r="L38" s="98"/>
      <c r="M38" s="99"/>
      <c r="N38" s="123">
        <f>N35*0.3</f>
        <v>702000</v>
      </c>
      <c r="O38" s="124"/>
      <c r="P38" s="38"/>
      <c r="Q38" s="60"/>
      <c r="R38" s="61">
        <f t="shared" ref="R38:AC38" si="10">R35*0.3</f>
        <v>58500</v>
      </c>
      <c r="S38" s="62">
        <f t="shared" si="10"/>
        <v>58500</v>
      </c>
      <c r="T38" s="62">
        <f t="shared" si="10"/>
        <v>58500</v>
      </c>
      <c r="U38" s="62">
        <f t="shared" si="10"/>
        <v>58500</v>
      </c>
      <c r="V38" s="62">
        <f t="shared" si="10"/>
        <v>58500</v>
      </c>
      <c r="W38" s="62">
        <f t="shared" si="10"/>
        <v>58500</v>
      </c>
      <c r="X38" s="62">
        <f t="shared" si="10"/>
        <v>58500</v>
      </c>
      <c r="Y38" s="62">
        <f t="shared" si="10"/>
        <v>58500</v>
      </c>
      <c r="Z38" s="62">
        <f t="shared" si="10"/>
        <v>58500</v>
      </c>
      <c r="AA38" s="62">
        <f t="shared" si="10"/>
        <v>58500</v>
      </c>
      <c r="AB38" s="62">
        <f t="shared" si="10"/>
        <v>58500</v>
      </c>
      <c r="AC38" s="63">
        <f t="shared" si="10"/>
        <v>58500</v>
      </c>
      <c r="AD38" s="28" t="s">
        <v>90</v>
      </c>
    </row>
    <row r="39" spans="1:30" s="52" customFormat="1" ht="35.25" customHeight="1">
      <c r="A39" s="27"/>
      <c r="B39" s="1" t="s">
        <v>91</v>
      </c>
      <c r="C39" s="1" t="s">
        <v>92</v>
      </c>
      <c r="D39" s="1"/>
      <c r="E39" s="1"/>
      <c r="F39" s="1"/>
      <c r="G39" s="1"/>
      <c r="H39" s="1"/>
      <c r="I39" s="1"/>
      <c r="J39" s="1"/>
      <c r="K39" s="1"/>
      <c r="L39" s="1"/>
      <c r="M39" s="4"/>
      <c r="N39" s="123">
        <v>100000</v>
      </c>
      <c r="O39" s="124"/>
      <c r="P39" s="38"/>
      <c r="Q39" s="60"/>
      <c r="R39" s="88">
        <v>8333</v>
      </c>
      <c r="S39" s="88">
        <v>8333</v>
      </c>
      <c r="T39" s="88">
        <v>8333</v>
      </c>
      <c r="U39" s="88">
        <v>8333</v>
      </c>
      <c r="V39" s="88">
        <v>8333</v>
      </c>
      <c r="W39" s="88">
        <v>8333</v>
      </c>
      <c r="X39" s="88">
        <v>8333</v>
      </c>
      <c r="Y39" s="88">
        <v>8333</v>
      </c>
      <c r="Z39" s="88">
        <v>8333</v>
      </c>
      <c r="AA39" s="88">
        <v>8333</v>
      </c>
      <c r="AB39" s="88">
        <v>8333</v>
      </c>
      <c r="AC39" s="88">
        <v>8337</v>
      </c>
      <c r="AD39" s="28"/>
    </row>
    <row r="40" spans="1:30" s="52" customFormat="1" ht="46.5" customHeight="1">
      <c r="A40" s="27"/>
      <c r="B40" s="1" t="s">
        <v>93</v>
      </c>
      <c r="C40" s="1" t="s">
        <v>94</v>
      </c>
      <c r="D40" s="1"/>
      <c r="E40" s="1"/>
      <c r="F40" s="1"/>
      <c r="G40" s="1"/>
      <c r="H40" s="1"/>
      <c r="I40" s="1"/>
      <c r="J40" s="1"/>
      <c r="K40" s="1"/>
      <c r="L40" s="1"/>
      <c r="M40" s="4"/>
      <c r="N40" s="123">
        <f>SUM(R40:AC40)</f>
        <v>42000</v>
      </c>
      <c r="O40" s="124"/>
      <c r="P40" s="38"/>
      <c r="Q40" s="60"/>
      <c r="R40" s="88">
        <v>3500</v>
      </c>
      <c r="S40" s="88">
        <v>3500</v>
      </c>
      <c r="T40" s="88">
        <v>3500</v>
      </c>
      <c r="U40" s="88">
        <v>3500</v>
      </c>
      <c r="V40" s="88">
        <v>3500</v>
      </c>
      <c r="W40" s="88">
        <v>3500</v>
      </c>
      <c r="X40" s="88">
        <v>3500</v>
      </c>
      <c r="Y40" s="88">
        <v>3500</v>
      </c>
      <c r="Z40" s="88">
        <v>3500</v>
      </c>
      <c r="AA40" s="88">
        <v>3500</v>
      </c>
      <c r="AB40" s="88">
        <v>3500</v>
      </c>
      <c r="AC40" s="88">
        <v>3500</v>
      </c>
      <c r="AD40" s="28"/>
    </row>
    <row r="41" spans="1:30" s="52" customFormat="1" ht="63" customHeight="1">
      <c r="A41" s="27"/>
      <c r="B41" s="1" t="s">
        <v>95</v>
      </c>
      <c r="C41" s="1" t="s">
        <v>96</v>
      </c>
      <c r="D41" s="1"/>
      <c r="E41" s="1"/>
      <c r="F41" s="1"/>
      <c r="G41" s="1"/>
      <c r="H41" s="1"/>
      <c r="I41" s="1"/>
      <c r="J41" s="1"/>
      <c r="K41" s="1"/>
      <c r="L41" s="1"/>
      <c r="M41" s="4"/>
      <c r="N41" s="123">
        <v>72000</v>
      </c>
      <c r="O41" s="124"/>
      <c r="P41" s="38"/>
      <c r="Q41" s="60"/>
      <c r="R41" s="61">
        <v>6000</v>
      </c>
      <c r="S41" s="61">
        <v>6000</v>
      </c>
      <c r="T41" s="61">
        <v>6000</v>
      </c>
      <c r="U41" s="61">
        <v>6000</v>
      </c>
      <c r="V41" s="61">
        <v>6000</v>
      </c>
      <c r="W41" s="61">
        <v>6000</v>
      </c>
      <c r="X41" s="61">
        <v>6000</v>
      </c>
      <c r="Y41" s="61">
        <v>6000</v>
      </c>
      <c r="Z41" s="61">
        <v>6000</v>
      </c>
      <c r="AA41" s="61">
        <v>6000</v>
      </c>
      <c r="AB41" s="61">
        <v>6000</v>
      </c>
      <c r="AC41" s="61">
        <v>6000</v>
      </c>
      <c r="AD41" s="28"/>
    </row>
    <row r="42" spans="1:30" ht="39.75" customHeight="1">
      <c r="A42" s="27"/>
      <c r="B42" s="1" t="s">
        <v>97</v>
      </c>
      <c r="C42" s="98" t="s">
        <v>98</v>
      </c>
      <c r="D42" s="98"/>
      <c r="E42" s="98"/>
      <c r="F42" s="98"/>
      <c r="G42" s="98"/>
      <c r="H42" s="98"/>
      <c r="I42" s="98"/>
      <c r="J42" s="98"/>
      <c r="K42" s="98"/>
      <c r="L42" s="98"/>
      <c r="M42" s="99"/>
      <c r="N42" s="123">
        <f>SUM(R42:AC42)</f>
        <v>960000</v>
      </c>
      <c r="O42" s="124"/>
      <c r="P42" s="38"/>
      <c r="Q42" s="60"/>
      <c r="R42" s="61">
        <v>80000</v>
      </c>
      <c r="S42" s="61">
        <v>80000</v>
      </c>
      <c r="T42" s="61">
        <v>80000</v>
      </c>
      <c r="U42" s="61">
        <v>80000</v>
      </c>
      <c r="V42" s="61">
        <v>80000</v>
      </c>
      <c r="W42" s="61">
        <v>80000</v>
      </c>
      <c r="X42" s="61">
        <v>80000</v>
      </c>
      <c r="Y42" s="61">
        <v>80000</v>
      </c>
      <c r="Z42" s="61">
        <v>80000</v>
      </c>
      <c r="AA42" s="61">
        <v>80000</v>
      </c>
      <c r="AB42" s="61">
        <v>80000</v>
      </c>
      <c r="AC42" s="61">
        <v>80000</v>
      </c>
      <c r="AD42" s="28"/>
    </row>
    <row r="43" spans="1:30" ht="36" customHeight="1">
      <c r="A43" s="27"/>
      <c r="B43" s="1" t="s">
        <v>99</v>
      </c>
      <c r="C43" s="98" t="s">
        <v>100</v>
      </c>
      <c r="D43" s="98"/>
      <c r="E43" s="98"/>
      <c r="F43" s="98"/>
      <c r="G43" s="98"/>
      <c r="H43" s="98"/>
      <c r="I43" s="98"/>
      <c r="J43" s="98"/>
      <c r="K43" s="98"/>
      <c r="L43" s="98"/>
      <c r="M43" s="99"/>
      <c r="N43" s="123">
        <f>SUM(R43:AC43)</f>
        <v>429120</v>
      </c>
      <c r="O43" s="124"/>
      <c r="P43" s="38"/>
      <c r="Q43" s="60"/>
      <c r="R43" s="61">
        <f>298*120</f>
        <v>35760</v>
      </c>
      <c r="S43" s="62">
        <f t="shared" ref="S43:AC43" si="11">298*120</f>
        <v>35760</v>
      </c>
      <c r="T43" s="62">
        <f t="shared" si="11"/>
        <v>35760</v>
      </c>
      <c r="U43" s="62">
        <f t="shared" si="11"/>
        <v>35760</v>
      </c>
      <c r="V43" s="62">
        <f t="shared" si="11"/>
        <v>35760</v>
      </c>
      <c r="W43" s="62">
        <f t="shared" si="11"/>
        <v>35760</v>
      </c>
      <c r="X43" s="62">
        <f t="shared" si="11"/>
        <v>35760</v>
      </c>
      <c r="Y43" s="62">
        <f t="shared" si="11"/>
        <v>35760</v>
      </c>
      <c r="Z43" s="62">
        <f t="shared" si="11"/>
        <v>35760</v>
      </c>
      <c r="AA43" s="62">
        <f t="shared" si="11"/>
        <v>35760</v>
      </c>
      <c r="AB43" s="62">
        <f t="shared" si="11"/>
        <v>35760</v>
      </c>
      <c r="AC43" s="63">
        <f t="shared" si="11"/>
        <v>35760</v>
      </c>
      <c r="AD43" s="28"/>
    </row>
    <row r="44" spans="1:30" ht="45.75" customHeight="1">
      <c r="A44" s="27"/>
      <c r="B44" s="1" t="s">
        <v>101</v>
      </c>
      <c r="C44" s="98" t="s">
        <v>102</v>
      </c>
      <c r="D44" s="98"/>
      <c r="E44" s="98"/>
      <c r="F44" s="98"/>
      <c r="G44" s="98"/>
      <c r="H44" s="98"/>
      <c r="I44" s="98"/>
      <c r="J44" s="98"/>
      <c r="K44" s="98"/>
      <c r="L44" s="98"/>
      <c r="M44" s="99"/>
      <c r="N44" s="123">
        <f>SUM(R44:AC44)</f>
        <v>99996</v>
      </c>
      <c r="O44" s="124"/>
      <c r="P44" s="38"/>
      <c r="Q44" s="60"/>
      <c r="R44" s="61">
        <v>8333</v>
      </c>
      <c r="S44" s="61">
        <v>8333</v>
      </c>
      <c r="T44" s="61">
        <v>8333</v>
      </c>
      <c r="U44" s="61">
        <v>8333</v>
      </c>
      <c r="V44" s="61">
        <v>8333</v>
      </c>
      <c r="W44" s="61">
        <v>8333</v>
      </c>
      <c r="X44" s="61">
        <v>8333</v>
      </c>
      <c r="Y44" s="61">
        <v>8333</v>
      </c>
      <c r="Z44" s="61">
        <v>8333</v>
      </c>
      <c r="AA44" s="61">
        <v>8333</v>
      </c>
      <c r="AB44" s="61">
        <v>8333</v>
      </c>
      <c r="AC44" s="61">
        <v>8333</v>
      </c>
      <c r="AD44" s="28"/>
    </row>
    <row r="45" spans="1:30" ht="45.75" customHeight="1">
      <c r="A45" s="27"/>
      <c r="B45" s="1" t="s">
        <v>103</v>
      </c>
      <c r="C45" s="98" t="s">
        <v>104</v>
      </c>
      <c r="D45" s="98"/>
      <c r="E45" s="98"/>
      <c r="F45" s="98"/>
      <c r="G45" s="98"/>
      <c r="H45" s="98"/>
      <c r="I45" s="98"/>
      <c r="J45" s="98"/>
      <c r="K45" s="98"/>
      <c r="L45" s="98"/>
      <c r="M45" s="99"/>
      <c r="N45" s="123">
        <v>12000</v>
      </c>
      <c r="O45" s="124"/>
      <c r="P45" s="38"/>
      <c r="Q45" s="60"/>
      <c r="R45" s="61">
        <v>12000</v>
      </c>
      <c r="S45" s="61">
        <v>12000</v>
      </c>
      <c r="T45" s="61">
        <v>12000</v>
      </c>
      <c r="U45" s="61">
        <v>12000</v>
      </c>
      <c r="V45" s="61">
        <v>12000</v>
      </c>
      <c r="W45" s="61">
        <v>12000</v>
      </c>
      <c r="X45" s="61">
        <v>12000</v>
      </c>
      <c r="Y45" s="61">
        <v>12000</v>
      </c>
      <c r="Z45" s="61">
        <v>12000</v>
      </c>
      <c r="AA45" s="61">
        <v>12000</v>
      </c>
      <c r="AB45" s="61">
        <v>12000</v>
      </c>
      <c r="AC45" s="61">
        <v>12000</v>
      </c>
      <c r="AD45" s="28" t="s">
        <v>105</v>
      </c>
    </row>
    <row r="46" spans="1:30" ht="31.5" customHeight="1">
      <c r="A46" s="23" t="s">
        <v>106</v>
      </c>
      <c r="B46" s="24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132">
        <f>SUM(N38:O45)</f>
        <v>2417116</v>
      </c>
      <c r="O46" s="133"/>
      <c r="P46" s="73"/>
      <c r="Q46" s="60"/>
      <c r="R46" s="74">
        <f t="shared" ref="R46:AC46" si="12">SUM(R38:R45)</f>
        <v>212426</v>
      </c>
      <c r="S46" s="75">
        <f t="shared" si="12"/>
        <v>212426</v>
      </c>
      <c r="T46" s="75">
        <f t="shared" si="12"/>
        <v>212426</v>
      </c>
      <c r="U46" s="75">
        <f t="shared" si="12"/>
        <v>212426</v>
      </c>
      <c r="V46" s="75">
        <f t="shared" si="12"/>
        <v>212426</v>
      </c>
      <c r="W46" s="75">
        <f t="shared" si="12"/>
        <v>212426</v>
      </c>
      <c r="X46" s="75">
        <f t="shared" si="12"/>
        <v>212426</v>
      </c>
      <c r="Y46" s="76">
        <f t="shared" si="12"/>
        <v>212426</v>
      </c>
      <c r="Z46" s="74">
        <f t="shared" si="12"/>
        <v>212426</v>
      </c>
      <c r="AA46" s="75">
        <f t="shared" si="12"/>
        <v>212426</v>
      </c>
      <c r="AB46" s="75">
        <f t="shared" si="12"/>
        <v>212426</v>
      </c>
      <c r="AC46" s="76">
        <f t="shared" si="12"/>
        <v>212430</v>
      </c>
      <c r="AD46" s="77"/>
    </row>
    <row r="47" spans="1:30" ht="41.25" customHeight="1">
      <c r="A47" s="134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6"/>
    </row>
    <row r="48" spans="1:30" ht="30" customHeight="1">
      <c r="A48" s="94" t="s">
        <v>107</v>
      </c>
      <c r="B48" s="137" t="s">
        <v>108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8"/>
    </row>
    <row r="49" spans="1:30" ht="30" customHeight="1">
      <c r="A49" s="27"/>
      <c r="B49" s="78" t="s">
        <v>109</v>
      </c>
      <c r="C49" s="98" t="s">
        <v>110</v>
      </c>
      <c r="D49" s="98"/>
      <c r="E49" s="98"/>
      <c r="F49" s="98"/>
      <c r="G49" s="98"/>
      <c r="H49" s="98"/>
      <c r="I49" s="98"/>
      <c r="J49" s="98"/>
      <c r="K49" s="98"/>
      <c r="L49" s="98"/>
      <c r="M49" s="99"/>
      <c r="N49" s="123">
        <f>SUM(R49:AC49)</f>
        <v>600000</v>
      </c>
      <c r="O49" s="124"/>
      <c r="P49" s="38"/>
      <c r="Q49" s="60"/>
      <c r="R49" s="88">
        <v>50000</v>
      </c>
      <c r="S49" s="88">
        <v>50000</v>
      </c>
      <c r="T49" s="88">
        <v>50000</v>
      </c>
      <c r="U49" s="88">
        <v>50000</v>
      </c>
      <c r="V49" s="88">
        <v>50000</v>
      </c>
      <c r="W49" s="88">
        <v>50000</v>
      </c>
      <c r="X49" s="88">
        <v>50000</v>
      </c>
      <c r="Y49" s="88">
        <v>50000</v>
      </c>
      <c r="Z49" s="88">
        <v>50000</v>
      </c>
      <c r="AA49" s="88">
        <v>50000</v>
      </c>
      <c r="AB49" s="88">
        <v>50000</v>
      </c>
      <c r="AC49" s="88">
        <v>50000</v>
      </c>
      <c r="AD49" s="28"/>
    </row>
    <row r="50" spans="1:30" ht="30" customHeight="1">
      <c r="A50" s="23" t="s">
        <v>111</v>
      </c>
      <c r="B50" s="24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2"/>
      <c r="N50" s="132">
        <f>SUM(N49:O49)</f>
        <v>600000</v>
      </c>
      <c r="O50" s="133"/>
      <c r="P50" s="73"/>
      <c r="Q50" s="60"/>
      <c r="R50" s="74">
        <f>SUM(R49)</f>
        <v>50000</v>
      </c>
      <c r="S50" s="74">
        <f t="shared" ref="S50:AC50" si="13">SUM(S49)</f>
        <v>50000</v>
      </c>
      <c r="T50" s="74">
        <f t="shared" si="13"/>
        <v>50000</v>
      </c>
      <c r="U50" s="74">
        <f t="shared" si="13"/>
        <v>50000</v>
      </c>
      <c r="V50" s="74">
        <f t="shared" si="13"/>
        <v>50000</v>
      </c>
      <c r="W50" s="74">
        <f t="shared" si="13"/>
        <v>50000</v>
      </c>
      <c r="X50" s="74">
        <f t="shared" si="13"/>
        <v>50000</v>
      </c>
      <c r="Y50" s="74">
        <f t="shared" si="13"/>
        <v>50000</v>
      </c>
      <c r="Z50" s="74">
        <f t="shared" si="13"/>
        <v>50000</v>
      </c>
      <c r="AA50" s="74">
        <f t="shared" si="13"/>
        <v>50000</v>
      </c>
      <c r="AB50" s="74">
        <f t="shared" si="13"/>
        <v>50000</v>
      </c>
      <c r="AC50" s="74">
        <f t="shared" si="13"/>
        <v>50000</v>
      </c>
      <c r="AD50" s="28"/>
    </row>
    <row r="51" spans="1:30" ht="51" customHeight="1">
      <c r="A51" s="79" t="s">
        <v>112</v>
      </c>
      <c r="B51" s="80" t="s">
        <v>113</v>
      </c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1"/>
      <c r="N51" s="20"/>
      <c r="O51" s="70">
        <v>0</v>
      </c>
      <c r="P51" s="30"/>
      <c r="Q51" s="42"/>
      <c r="R51" s="31"/>
      <c r="S51" s="42"/>
      <c r="T51" s="42"/>
      <c r="U51" s="42"/>
      <c r="V51" s="42"/>
      <c r="W51" s="42"/>
      <c r="X51" s="42"/>
      <c r="Y51" s="30"/>
      <c r="Z51" s="31" t="s">
        <v>114</v>
      </c>
      <c r="AA51" s="42"/>
      <c r="AB51" s="42"/>
      <c r="AC51" s="30"/>
      <c r="AD51" s="28"/>
    </row>
    <row r="52" spans="1:30" ht="42" customHeight="1">
      <c r="A52" s="27" t="s">
        <v>115</v>
      </c>
      <c r="B52" s="1" t="s">
        <v>116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4"/>
      <c r="N52" s="123">
        <v>40000</v>
      </c>
      <c r="O52" s="124"/>
      <c r="P52" s="38"/>
      <c r="Q52" s="60"/>
      <c r="R52" s="61">
        <f>N52/12</f>
        <v>3333.3333333333335</v>
      </c>
      <c r="S52" s="61">
        <f>R52</f>
        <v>3333.3333333333335</v>
      </c>
      <c r="T52" s="61">
        <f t="shared" ref="T52:AC52" si="14">S52</f>
        <v>3333.3333333333335</v>
      </c>
      <c r="U52" s="61">
        <f t="shared" si="14"/>
        <v>3333.3333333333335</v>
      </c>
      <c r="V52" s="61">
        <f t="shared" si="14"/>
        <v>3333.3333333333335</v>
      </c>
      <c r="W52" s="61">
        <f t="shared" si="14"/>
        <v>3333.3333333333335</v>
      </c>
      <c r="X52" s="61">
        <f t="shared" si="14"/>
        <v>3333.3333333333335</v>
      </c>
      <c r="Y52" s="61">
        <f t="shared" si="14"/>
        <v>3333.3333333333335</v>
      </c>
      <c r="Z52" s="61">
        <f t="shared" si="14"/>
        <v>3333.3333333333335</v>
      </c>
      <c r="AA52" s="61">
        <f t="shared" si="14"/>
        <v>3333.3333333333335</v>
      </c>
      <c r="AB52" s="61">
        <f t="shared" si="14"/>
        <v>3333.3333333333335</v>
      </c>
      <c r="AC52" s="61">
        <f t="shared" si="14"/>
        <v>3333.3333333333335</v>
      </c>
      <c r="AD52" s="28"/>
    </row>
    <row r="53" spans="1:30" ht="30" customHeight="1">
      <c r="A53" s="27" t="s">
        <v>117</v>
      </c>
      <c r="B53" s="1" t="s">
        <v>118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4"/>
      <c r="N53" s="123">
        <f>60416+117913.82</f>
        <v>178329.82</v>
      </c>
      <c r="O53" s="124"/>
      <c r="P53" s="38"/>
      <c r="Q53" s="60"/>
      <c r="R53" s="61">
        <f>N53/12</f>
        <v>14860.818333333335</v>
      </c>
      <c r="S53" s="61">
        <f>R53</f>
        <v>14860.818333333335</v>
      </c>
      <c r="T53" s="61">
        <f t="shared" ref="T53:AC53" si="15">S53</f>
        <v>14860.818333333335</v>
      </c>
      <c r="U53" s="61">
        <f t="shared" si="15"/>
        <v>14860.818333333335</v>
      </c>
      <c r="V53" s="61">
        <f t="shared" si="15"/>
        <v>14860.818333333335</v>
      </c>
      <c r="W53" s="61">
        <f t="shared" si="15"/>
        <v>14860.818333333335</v>
      </c>
      <c r="X53" s="61">
        <f t="shared" si="15"/>
        <v>14860.818333333335</v>
      </c>
      <c r="Y53" s="61">
        <f t="shared" si="15"/>
        <v>14860.818333333335</v>
      </c>
      <c r="Z53" s="61">
        <f t="shared" si="15"/>
        <v>14860.818333333335</v>
      </c>
      <c r="AA53" s="61">
        <f t="shared" si="15"/>
        <v>14860.818333333335</v>
      </c>
      <c r="AB53" s="61">
        <f t="shared" si="15"/>
        <v>14860.818333333335</v>
      </c>
      <c r="AC53" s="61">
        <f t="shared" si="15"/>
        <v>14860.818333333335</v>
      </c>
      <c r="AD53" s="95" t="s">
        <v>119</v>
      </c>
    </row>
    <row r="54" spans="1:30" ht="33.75" customHeight="1">
      <c r="A54" s="3" t="s">
        <v>120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4"/>
      <c r="N54" s="132">
        <f>SUM(N52:O53)</f>
        <v>218329.82</v>
      </c>
      <c r="O54" s="133"/>
      <c r="P54" s="38"/>
      <c r="Q54" s="60"/>
      <c r="R54" s="61">
        <f t="shared" ref="R54:AC54" si="16">SUM(R52:R53)</f>
        <v>18194.151666666668</v>
      </c>
      <c r="S54" s="62">
        <f t="shared" si="16"/>
        <v>18194.151666666668</v>
      </c>
      <c r="T54" s="62">
        <f t="shared" si="16"/>
        <v>18194.151666666668</v>
      </c>
      <c r="U54" s="62">
        <f t="shared" si="16"/>
        <v>18194.151666666668</v>
      </c>
      <c r="V54" s="62">
        <f t="shared" si="16"/>
        <v>18194.151666666668</v>
      </c>
      <c r="W54" s="62">
        <f t="shared" si="16"/>
        <v>18194.151666666668</v>
      </c>
      <c r="X54" s="62">
        <f t="shared" si="16"/>
        <v>18194.151666666668</v>
      </c>
      <c r="Y54" s="63">
        <f t="shared" si="16"/>
        <v>18194.151666666668</v>
      </c>
      <c r="Z54" s="61">
        <f t="shared" si="16"/>
        <v>18194.151666666668</v>
      </c>
      <c r="AA54" s="62">
        <f t="shared" si="16"/>
        <v>18194.151666666668</v>
      </c>
      <c r="AB54" s="62">
        <f t="shared" si="16"/>
        <v>18194.151666666668</v>
      </c>
      <c r="AC54" s="63">
        <f t="shared" si="16"/>
        <v>18194.151666666668</v>
      </c>
      <c r="AD54" s="28"/>
    </row>
    <row r="55" spans="1:30" ht="20.25">
      <c r="A55" s="143" t="s">
        <v>121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5"/>
      <c r="N55" s="20"/>
      <c r="O55" s="70"/>
      <c r="P55" s="30"/>
      <c r="Q55" s="42"/>
      <c r="R55" s="31"/>
      <c r="S55" s="42"/>
      <c r="T55" s="42"/>
      <c r="U55" s="42"/>
      <c r="V55" s="42"/>
      <c r="W55" s="42"/>
      <c r="X55" s="42"/>
      <c r="Y55" s="30"/>
      <c r="Z55" s="31"/>
      <c r="AA55" s="42"/>
      <c r="AB55" s="42"/>
      <c r="AC55" s="30"/>
      <c r="AD55" s="81"/>
    </row>
    <row r="56" spans="1:30" ht="27" thickBot="1">
      <c r="A56" s="14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8"/>
      <c r="N56" s="141">
        <f>SUM(N54,N50,N46,N35,N26)</f>
        <v>12081963.620000001</v>
      </c>
      <c r="O56" s="142"/>
      <c r="P56" s="82"/>
      <c r="Q56" s="83"/>
      <c r="R56" s="84">
        <f t="shared" ref="R56:AC56" si="17">SUM(R54,R50,R46,R35,R26)</f>
        <v>1003746.635</v>
      </c>
      <c r="S56" s="84">
        <f t="shared" si="17"/>
        <v>983746.63500000001</v>
      </c>
      <c r="T56" s="84">
        <f t="shared" si="17"/>
        <v>1003746.635</v>
      </c>
      <c r="U56" s="84">
        <f t="shared" si="17"/>
        <v>983746.63500000001</v>
      </c>
      <c r="V56" s="84">
        <f t="shared" si="17"/>
        <v>983746.63500000001</v>
      </c>
      <c r="W56" s="84">
        <f t="shared" si="17"/>
        <v>1003746.635</v>
      </c>
      <c r="X56" s="84">
        <f t="shared" si="17"/>
        <v>1003746.635</v>
      </c>
      <c r="Y56" s="84">
        <f t="shared" si="17"/>
        <v>1003746.635</v>
      </c>
      <c r="Z56" s="84">
        <f t="shared" si="17"/>
        <v>1003746.635</v>
      </c>
      <c r="AA56" s="84">
        <f t="shared" si="17"/>
        <v>1003746.635</v>
      </c>
      <c r="AB56" s="84">
        <f t="shared" si="17"/>
        <v>1023746.635</v>
      </c>
      <c r="AC56" s="84">
        <f t="shared" si="17"/>
        <v>983750.63500000001</v>
      </c>
      <c r="AD56" s="28"/>
    </row>
    <row r="57" spans="1:30"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</row>
    <row r="58" spans="1:30"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</row>
    <row r="59" spans="1:30"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</row>
    <row r="60" spans="1:30"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</row>
  </sheetData>
  <mergeCells count="73">
    <mergeCell ref="B11:AC11"/>
    <mergeCell ref="N8:O8"/>
    <mergeCell ref="N56:O56"/>
    <mergeCell ref="A55:M56"/>
    <mergeCell ref="N50:O50"/>
    <mergeCell ref="N52:O52"/>
    <mergeCell ref="N53:O53"/>
    <mergeCell ref="N54:O54"/>
    <mergeCell ref="N46:O46"/>
    <mergeCell ref="A47:AD47"/>
    <mergeCell ref="B48:AD48"/>
    <mergeCell ref="N49:O49"/>
    <mergeCell ref="C42:M42"/>
    <mergeCell ref="N42:O42"/>
    <mergeCell ref="C43:M43"/>
    <mergeCell ref="N43:O43"/>
    <mergeCell ref="C45:M45"/>
    <mergeCell ref="C49:M49"/>
    <mergeCell ref="N34:O34"/>
    <mergeCell ref="N23:O23"/>
    <mergeCell ref="N45:O45"/>
    <mergeCell ref="C38:M38"/>
    <mergeCell ref="N38:O38"/>
    <mergeCell ref="N40:O40"/>
    <mergeCell ref="N41:O41"/>
    <mergeCell ref="N33:O33"/>
    <mergeCell ref="N35:O35"/>
    <mergeCell ref="N44:O44"/>
    <mergeCell ref="N39:O39"/>
    <mergeCell ref="A36:AD36"/>
    <mergeCell ref="N21:O21"/>
    <mergeCell ref="N22:O22"/>
    <mergeCell ref="N25:O25"/>
    <mergeCell ref="N24:O24"/>
    <mergeCell ref="N32:O32"/>
    <mergeCell ref="N30:O30"/>
    <mergeCell ref="N26:O26"/>
    <mergeCell ref="A27:AD27"/>
    <mergeCell ref="N29:O29"/>
    <mergeCell ref="N31:O31"/>
    <mergeCell ref="Z12:Z13"/>
    <mergeCell ref="Y12:Y13"/>
    <mergeCell ref="N20:O20"/>
    <mergeCell ref="Q12:Q13"/>
    <mergeCell ref="N17:O17"/>
    <mergeCell ref="N14:O14"/>
    <mergeCell ref="N15:O15"/>
    <mergeCell ref="R12:R13"/>
    <mergeCell ref="S12:S13"/>
    <mergeCell ref="N16:O16"/>
    <mergeCell ref="N18:O18"/>
    <mergeCell ref="N19:O19"/>
    <mergeCell ref="X12:X13"/>
    <mergeCell ref="T12:T13"/>
    <mergeCell ref="U12:U13"/>
    <mergeCell ref="V12:V13"/>
    <mergeCell ref="W12:W13"/>
    <mergeCell ref="C44:M44"/>
    <mergeCell ref="Q2:Q3"/>
    <mergeCell ref="AA12:AA13"/>
    <mergeCell ref="A1:AD1"/>
    <mergeCell ref="N9:O9"/>
    <mergeCell ref="N10:O10"/>
    <mergeCell ref="A2:A3"/>
    <mergeCell ref="B2:M3"/>
    <mergeCell ref="N2:O3"/>
    <mergeCell ref="B12:M12"/>
    <mergeCell ref="N12:O13"/>
    <mergeCell ref="N6:O6"/>
    <mergeCell ref="N7:O7"/>
    <mergeCell ref="R2:AD2"/>
    <mergeCell ref="AB12:AB13"/>
    <mergeCell ref="AC12:AC13"/>
  </mergeCells>
  <phoneticPr fontId="18" type="noConversion"/>
  <pageMargins left="0.25" right="0.25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SPecialiST RePack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/>
  <cp:revision/>
  <dcterms:created xsi:type="dcterms:W3CDTF">2013-10-18T09:22:44Z</dcterms:created>
  <dcterms:modified xsi:type="dcterms:W3CDTF">2023-01-27T09:25:24Z</dcterms:modified>
  <cp:category/>
  <cp:contentStatus/>
</cp:coreProperties>
</file>