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otapov\Documents\DNP\"/>
    </mc:Choice>
  </mc:AlternateContent>
  <xr:revisionPtr revIDLastSave="0" documentId="8_{9B6ABA2B-B71D-4721-8D24-AE4321E5FFA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 2 " sheetId="12" r:id="rId1"/>
  </sheets>
  <definedNames>
    <definedName name="_xlnm.Print_Area" localSheetId="0">' 2 '!$A$1:$AD$63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2" l="1"/>
  <c r="N15" i="12"/>
  <c r="N17" i="12"/>
  <c r="N20" i="12"/>
  <c r="N21" i="12"/>
  <c r="N22" i="12"/>
  <c r="N23" i="12"/>
  <c r="N24" i="12"/>
  <c r="N25" i="12"/>
  <c r="N26" i="12"/>
  <c r="N27" i="12"/>
  <c r="N28" i="12"/>
  <c r="N29" i="12"/>
  <c r="N30" i="12"/>
  <c r="N14" i="12"/>
  <c r="AD29" i="12" l="1"/>
  <c r="AD28" i="12"/>
  <c r="N40" i="12"/>
  <c r="AD40" i="12"/>
  <c r="N39" i="12"/>
  <c r="AD14" i="12"/>
  <c r="AD16" i="12"/>
  <c r="AD27" i="12"/>
  <c r="AD30" i="12"/>
  <c r="AD26" i="12"/>
  <c r="AD25" i="12"/>
  <c r="R50" i="12"/>
  <c r="R56" i="12"/>
  <c r="R7" i="12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17" i="12"/>
  <c r="AD20" i="12"/>
  <c r="AD21" i="12"/>
  <c r="AD22" i="12"/>
  <c r="AD23" i="12"/>
  <c r="R8" i="12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AC8" i="12" s="1"/>
  <c r="AD24" i="12"/>
  <c r="N34" i="12"/>
  <c r="N35" i="12"/>
  <c r="N36" i="12"/>
  <c r="N37" i="12"/>
  <c r="N38" i="12"/>
  <c r="N41" i="12"/>
  <c r="AD41" i="12"/>
  <c r="R42" i="12"/>
  <c r="R45" i="12" s="1"/>
  <c r="R52" i="12" s="1"/>
  <c r="S42" i="12"/>
  <c r="S45" i="12"/>
  <c r="T42" i="12"/>
  <c r="T45" i="12" s="1"/>
  <c r="U42" i="12"/>
  <c r="U45" i="12"/>
  <c r="V42" i="12"/>
  <c r="V45" i="12" s="1"/>
  <c r="V52" i="12" s="1"/>
  <c r="W42" i="12"/>
  <c r="W45" i="12"/>
  <c r="X42" i="12"/>
  <c r="X45" i="12"/>
  <c r="Y42" i="12"/>
  <c r="Y45" i="12" s="1"/>
  <c r="Y52" i="12" s="1"/>
  <c r="Z42" i="12"/>
  <c r="Z45" i="12" s="1"/>
  <c r="AA42" i="12"/>
  <c r="AA45" i="12"/>
  <c r="AB42" i="12"/>
  <c r="AB45" i="12" s="1"/>
  <c r="AB52" i="12" s="1"/>
  <c r="AC42" i="12"/>
  <c r="AC45" i="12"/>
  <c r="AC52" i="12" s="1"/>
  <c r="N48" i="12"/>
  <c r="N49" i="12"/>
  <c r="S50" i="12"/>
  <c r="T50" i="12"/>
  <c r="U50" i="12"/>
  <c r="U52" i="12" s="1"/>
  <c r="V50" i="12"/>
  <c r="W50" i="12"/>
  <c r="X50" i="12"/>
  <c r="Y50" i="12"/>
  <c r="Z50" i="12"/>
  <c r="AA50" i="12"/>
  <c r="AB50" i="12"/>
  <c r="AC50" i="12"/>
  <c r="N55" i="12"/>
  <c r="N56" i="12" s="1"/>
  <c r="S56" i="12"/>
  <c r="T56" i="12"/>
  <c r="U56" i="12"/>
  <c r="V56" i="12"/>
  <c r="W56" i="12"/>
  <c r="X56" i="12"/>
  <c r="Y56" i="12"/>
  <c r="Z56" i="12"/>
  <c r="AA56" i="12"/>
  <c r="AB56" i="12"/>
  <c r="AC56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N61" i="12"/>
  <c r="W52" i="12" l="1"/>
  <c r="N50" i="12"/>
  <c r="AA52" i="12"/>
  <c r="Z52" i="12"/>
  <c r="N42" i="12"/>
  <c r="N45" i="12" s="1"/>
  <c r="N52" i="12" s="1"/>
  <c r="X52" i="12"/>
  <c r="T52" i="12"/>
  <c r="S52" i="12"/>
  <c r="AD15" i="12"/>
  <c r="AD18" i="12"/>
  <c r="R19" i="12"/>
  <c r="S19" i="12" s="1"/>
  <c r="T19" i="12" s="1"/>
  <c r="U19" i="12" s="1"/>
  <c r="AD19" i="12"/>
  <c r="N31" i="12"/>
  <c r="R18" i="12"/>
  <c r="R31" i="12" s="1"/>
  <c r="R63" i="12" s="1"/>
  <c r="S18" i="12"/>
  <c r="S31" i="12" s="1"/>
  <c r="S63" i="12" s="1"/>
  <c r="N63" i="12" l="1"/>
  <c r="N6" i="12" s="1"/>
  <c r="T18" i="12"/>
  <c r="N9" i="12"/>
  <c r="Q9" i="12" s="1"/>
  <c r="Q6" i="12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V19" i="12"/>
  <c r="W19" i="12" s="1"/>
  <c r="T31" i="12" l="1"/>
  <c r="T63" i="12" s="1"/>
  <c r="U18" i="12"/>
  <c r="X19" i="12"/>
  <c r="S9" i="12"/>
  <c r="Y9" i="12"/>
  <c r="AB9" i="12"/>
  <c r="T9" i="12"/>
  <c r="X9" i="12"/>
  <c r="R9" i="12"/>
  <c r="AC9" i="12"/>
  <c r="U9" i="12"/>
  <c r="W9" i="12"/>
  <c r="Z9" i="12"/>
  <c r="V9" i="12"/>
  <c r="AA9" i="12"/>
  <c r="V18" i="12" l="1"/>
  <c r="U31" i="12"/>
  <c r="U63" i="12" s="1"/>
  <c r="Y19" i="12"/>
  <c r="W18" i="12" l="1"/>
  <c r="V31" i="12"/>
  <c r="V63" i="12" s="1"/>
  <c r="Z19" i="12"/>
  <c r="X18" i="12" l="1"/>
  <c r="W31" i="12"/>
  <c r="W63" i="12" s="1"/>
  <c r="AA19" i="12"/>
  <c r="Y18" i="12" l="1"/>
  <c r="X31" i="12"/>
  <c r="X63" i="12" s="1"/>
  <c r="AB19" i="12"/>
  <c r="Z18" i="12" l="1"/>
  <c r="Y31" i="12"/>
  <c r="Y63" i="12" s="1"/>
  <c r="AC19" i="12"/>
  <c r="AA18" i="12" l="1"/>
  <c r="Z31" i="12"/>
  <c r="Z63" i="12" s="1"/>
  <c r="AB18" i="12" l="1"/>
  <c r="AA31" i="12"/>
  <c r="AA63" i="12" s="1"/>
  <c r="AC18" i="12" l="1"/>
  <c r="AC31" i="12" s="1"/>
  <c r="AC63" i="12" s="1"/>
  <c r="AB31" i="12"/>
  <c r="AB63" i="12" s="1"/>
</calcChain>
</file>

<file path=xl/sharedStrings.xml><?xml version="1.0" encoding="utf-8"?>
<sst xmlns="http://schemas.openxmlformats.org/spreadsheetml/2006/main" count="133" uniqueCount="128">
  <si>
    <t>2.1.1</t>
  </si>
  <si>
    <t>Материальные расходы (НК ст. 254)</t>
  </si>
  <si>
    <t>2.1.2</t>
  </si>
  <si>
    <t>Расходы на оплату труда (НК ст. 255)</t>
  </si>
  <si>
    <t>2.1.3</t>
  </si>
  <si>
    <t>Прочие расходы (НК ст. 264)</t>
  </si>
  <si>
    <t>2.1.1.2</t>
  </si>
  <si>
    <t>2.1.1.1</t>
  </si>
  <si>
    <t>2.1.1.3</t>
  </si>
  <si>
    <t>2.1.1.4</t>
  </si>
  <si>
    <t>2.2.1</t>
  </si>
  <si>
    <t>2.2.2</t>
  </si>
  <si>
    <t>2.2.3</t>
  </si>
  <si>
    <t>Итого: Расходы по всем пунктам сметы</t>
  </si>
  <si>
    <t>Итого: Прочие расходы</t>
  </si>
  <si>
    <t>Расходы на почтовые, телефонные и другие подобные услуги, расходы на оплату услуг связи, электронной почты, информационных систем: Интернет и иные аналогичные системы (НК ст. 264 пп. 1.25)</t>
  </si>
  <si>
    <t>1.</t>
  </si>
  <si>
    <t>Приходная часть</t>
  </si>
  <si>
    <t>1.1</t>
  </si>
  <si>
    <t>2.</t>
  </si>
  <si>
    <t>Расходная часть</t>
  </si>
  <si>
    <t>№ п/п</t>
  </si>
  <si>
    <t>Наименование статей сметы, отношение к статьям ФЗ-66, НК</t>
  </si>
  <si>
    <t>2.1</t>
  </si>
  <si>
    <t>2.2</t>
  </si>
  <si>
    <t>Внереализационные расходы</t>
  </si>
  <si>
    <t>2.1.3.3</t>
  </si>
  <si>
    <t>Расходы на юридические, информационные, консультационные услуги (НК ст. 264 пп. 1.14 и 1.15)</t>
  </si>
  <si>
    <t>2.1.3.4</t>
  </si>
  <si>
    <t>2.1.1.5</t>
  </si>
  <si>
    <t>2.1.1.6</t>
  </si>
  <si>
    <t>2.1.3.5</t>
  </si>
  <si>
    <t>2.1.3.2</t>
  </si>
  <si>
    <t>2.1.2.1</t>
  </si>
  <si>
    <t>2.1.2.2</t>
  </si>
  <si>
    <t>Заработная плата председателя правления</t>
  </si>
  <si>
    <t>2.1.2.3</t>
  </si>
  <si>
    <t>Заработная плата бухгалтера-кассира</t>
  </si>
  <si>
    <t>2.1.2.4</t>
  </si>
  <si>
    <t xml:space="preserve">Заработная плата электрика </t>
  </si>
  <si>
    <t>2.1.3.1</t>
  </si>
  <si>
    <t>2.1.4</t>
  </si>
  <si>
    <t>Непредвиденные расходы по п. 2.1 Сметы</t>
  </si>
  <si>
    <t>2.1.3.6</t>
  </si>
  <si>
    <t>2.1.3.7</t>
  </si>
  <si>
    <t>Расходы, связанные с содержанием и эксплуатацией, ремонтом, техническим обслуживанием ИОП, поддержание его в исправном (актуальном) состоянии (НК ст. 253 пп. 1.2)</t>
  </si>
  <si>
    <t xml:space="preserve"> Расходы по охране территории и ИОП (НК ст. 264 пп. 1.6)</t>
  </si>
  <si>
    <t>Расходы по обеспечению пожарной безопасности (НК ст. 264 пп. 1.6)</t>
  </si>
  <si>
    <t>ИЮНЬ</t>
    <phoneticPr fontId="2" type="noConversion"/>
  </si>
  <si>
    <t>Размер ежемесячного взноса с одного домовладения</t>
  </si>
  <si>
    <t>Итого: Внереализационные расходы по п. 2.2 сметы</t>
  </si>
  <si>
    <t xml:space="preserve">    % от общей стоимости</t>
  </si>
  <si>
    <t>ИЮЛЬ</t>
    <phoneticPr fontId="2" type="noConversion"/>
  </si>
  <si>
    <t>АВГУСТ</t>
    <phoneticPr fontId="2" type="noConversion"/>
  </si>
  <si>
    <t>СЕНТЯБРЬ</t>
    <phoneticPr fontId="2" type="noConversion"/>
  </si>
  <si>
    <t>ОКТЯБРЬ</t>
    <phoneticPr fontId="2" type="noConversion"/>
  </si>
  <si>
    <t>НОЯБРЬ</t>
    <phoneticPr fontId="2" type="noConversion"/>
  </si>
  <si>
    <t>ДЕКАБРЬ</t>
    <phoneticPr fontId="2" type="noConversion"/>
  </si>
  <si>
    <t>ВСЕГО</t>
    <phoneticPr fontId="2" type="noConversion"/>
  </si>
  <si>
    <t>Количество членов ДНП и Индивидуалов</t>
    <phoneticPr fontId="2" type="noConversion"/>
  </si>
  <si>
    <t>Итого: фонд заработной платы ДНП</t>
  </si>
  <si>
    <t>Итого: материальные расходы по ДНП</t>
  </si>
  <si>
    <t>МАЙ</t>
  </si>
  <si>
    <t>ЯНВАРЬ</t>
  </si>
  <si>
    <t>ФЕВРАЛЬ</t>
  </si>
  <si>
    <t>МАРТ</t>
  </si>
  <si>
    <t>АПРЕЛЬ</t>
  </si>
  <si>
    <t>Размер взноса за период с 01.01.2016 по 31.03.2017 с одного домовладения</t>
  </si>
  <si>
    <t>СМС оповещение</t>
  </si>
  <si>
    <t>2.1.4.1</t>
  </si>
  <si>
    <t>Уборка снега ДНП "Удачное"</t>
  </si>
  <si>
    <t>Уборка снега ДНП "Солнечное", Проезд к Выборгскому шоссе</t>
  </si>
  <si>
    <t xml:space="preserve">Сбор и вывоз ТБО </t>
  </si>
  <si>
    <t>Приобретение материалов на хозяйственные нужды</t>
  </si>
  <si>
    <t>Обслуживание КПП (камеры, шлагбаум, СКУД)</t>
  </si>
  <si>
    <t>Заработная плата подсобного рабочего</t>
  </si>
  <si>
    <t>2.1.1.8</t>
  </si>
  <si>
    <t>Итого: Непредвиденные расходы</t>
  </si>
  <si>
    <t>2.1.1.7</t>
  </si>
  <si>
    <t>2.1.1.9</t>
  </si>
  <si>
    <t>Ремонт дорог (подсыпка дорог осевом  и техника)</t>
  </si>
  <si>
    <t>2.1.1.10</t>
  </si>
  <si>
    <t xml:space="preserve"> </t>
  </si>
  <si>
    <t>Приобретение техники на хозяйственные нужды</t>
  </si>
  <si>
    <t>Оборудование насосной станции (контроллеры, электрозадвижки, промышленные фильтра)</t>
  </si>
  <si>
    <t>2.1.1.11</t>
  </si>
  <si>
    <t>Подсыпка дорог на 3 очереди, лесной дороги</t>
  </si>
  <si>
    <t>Заработная плата члена правления (сайт, обслуживание техники)</t>
  </si>
  <si>
    <t>Расходы на канцелярские товары, оргтехнику и оборудование и их ремонт</t>
  </si>
  <si>
    <t>-</t>
  </si>
  <si>
    <t>Расходы по налогам и сборам, страховым взносам в Фонд обязательного Пенсионного страхования,
медицинского страхования</t>
  </si>
  <si>
    <t>Расходы на организацию и проведение общих собраний членов ДНП, подготовка и рассылка информации, уведомлений</t>
  </si>
  <si>
    <t>Аренда земельного участка (дорога вдоль СНТ Белоостров)</t>
  </si>
  <si>
    <t>Электроснабжение ИОП</t>
  </si>
  <si>
    <t>Заработная плата управляющего</t>
  </si>
  <si>
    <t>0.5 ставки</t>
  </si>
  <si>
    <t>1 ставка</t>
  </si>
  <si>
    <t>Канализация (устройство недостающих колодцев, перекладка участков)</t>
  </si>
  <si>
    <t>1.2</t>
  </si>
  <si>
    <t>Возмещение расходов по электроснабжению насосной станции</t>
  </si>
  <si>
    <t>1.3</t>
  </si>
  <si>
    <t>Затратная часть сметы</t>
  </si>
  <si>
    <t>Возмещение расходов по электроснабжению ремонту насосной станции и закупке оборудования</t>
  </si>
  <si>
    <t>Итоговые затраты/Членские взносы</t>
  </si>
  <si>
    <t>Расходы на услуги банка, програмное обеспечение</t>
  </si>
  <si>
    <t xml:space="preserve">Судебные расходы и арбитражные сборы </t>
  </si>
  <si>
    <t>Расходы на непривиденные обстоятельства</t>
  </si>
  <si>
    <t>2.1.1.12</t>
  </si>
  <si>
    <t>2.1.1.13</t>
  </si>
  <si>
    <t>2.1.1.14</t>
  </si>
  <si>
    <t>Установка контейнеров типа ПУХТО</t>
  </si>
  <si>
    <t>2.1.1.15</t>
  </si>
  <si>
    <t>Улучшение освещения центральной дороги (новые светильники, установка недостающих)</t>
  </si>
  <si>
    <t>Примечание (стоимость в составе членского взноса за 1 месяц)</t>
  </si>
  <si>
    <t xml:space="preserve">Заработная плата члена правления </t>
  </si>
  <si>
    <t>2.1.2.7</t>
  </si>
  <si>
    <t>Заработная плата подсобного рабочего (Абдуганиев Абдумуталиб)</t>
  </si>
  <si>
    <t>2.1.1.16</t>
  </si>
  <si>
    <t>2.1.1.17</t>
  </si>
  <si>
    <t>2.1.2.5</t>
  </si>
  <si>
    <t>2.1.2.6</t>
  </si>
  <si>
    <t>2.1.2.8</t>
  </si>
  <si>
    <t>Приобретение табличек с номерами домов</t>
  </si>
  <si>
    <t>Приобретение материалов для восстановление бордюрного камня и соответствующие работы</t>
  </si>
  <si>
    <t>Приобретение "лежачих полицейских" для установки на центральной дороге</t>
  </si>
  <si>
    <t>Приложение №2 к Протоколу вопросов заочного голосования общего собрания СНТ «Удачное». Проект приходно-расходной смета ДНП "Удачное" на период с 01.06.2021 по 31.05.2022 года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</si>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</sst>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#,##0_₽"/>
    <numFmt numFmtId="166" formatCode="#,##0_ ;\-#,##0\ "/>
    <numFmt numFmtId="167" formatCode="#,##0.00_ ;\-#,##0.00\ "/>
    <numFmt numFmtId="168" formatCode="_-* #,##0\ _₽_-;\-* #,##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6"/>
      <name val="Arial Cyr"/>
    </font>
    <font>
      <sz val="16"/>
      <name val="Arial Cyr"/>
    </font>
    <font>
      <b/>
      <u/>
      <sz val="16"/>
      <name val="Arial Cyr"/>
    </font>
    <font>
      <b/>
      <sz val="14"/>
      <name val="Arial Cyr"/>
    </font>
    <font>
      <sz val="14"/>
      <name val="Arial Cyr"/>
    </font>
    <font>
      <b/>
      <sz val="18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i/>
      <sz val="16"/>
      <name val="Arial Cyr"/>
    </font>
    <font>
      <i/>
      <sz val="14"/>
      <name val="Arial Cyr"/>
    </font>
    <font>
      <b/>
      <sz val="20"/>
      <name val="Arial Cyr"/>
      <charset val="204"/>
    </font>
    <font>
      <sz val="20"/>
      <name val="Arial Cyr"/>
    </font>
    <font>
      <b/>
      <sz val="20"/>
      <name val="Arial Cyr"/>
    </font>
    <font>
      <b/>
      <sz val="26"/>
      <name val="Arial Cyr"/>
      <charset val="204"/>
    </font>
    <font>
      <i/>
      <sz val="16"/>
      <name val="Arial Cyr"/>
      <charset val="204"/>
    </font>
    <font>
      <sz val="8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8" fillId="0" borderId="0" xfId="0" applyFont="1" applyFill="1" applyBorder="1" applyAlignment="1">
      <alignment vertical="center"/>
    </xf>
    <xf numFmtId="17" fontId="3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65" fontId="4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165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5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9" fontId="4" fillId="0" borderId="1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left" vertical="center"/>
    </xf>
    <xf numFmtId="164" fontId="4" fillId="0" borderId="18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67" fontId="4" fillId="0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9" fontId="4" fillId="0" borderId="22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left" vertical="center"/>
    </xf>
    <xf numFmtId="165" fontId="3" fillId="0" borderId="23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11" fillId="0" borderId="12" xfId="0" applyFont="1" applyFill="1" applyBorder="1" applyAlignment="1">
      <alignment horizontal="left" vertical="center"/>
    </xf>
    <xf numFmtId="164" fontId="11" fillId="0" borderId="12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19" xfId="0" applyNumberFormat="1" applyFont="1" applyFill="1" applyBorder="1" applyAlignment="1">
      <alignment horizontal="left" vertical="center"/>
    </xf>
    <xf numFmtId="164" fontId="11" fillId="0" borderId="15" xfId="0" applyNumberFormat="1" applyFont="1" applyFill="1" applyBorder="1" applyAlignment="1">
      <alignment horizontal="left" vertical="center"/>
    </xf>
    <xf numFmtId="165" fontId="11" fillId="0" borderId="13" xfId="0" applyNumberFormat="1" applyFont="1" applyFill="1" applyBorder="1" applyAlignment="1">
      <alignment horizontal="left" vertical="center"/>
    </xf>
    <xf numFmtId="0" fontId="12" fillId="0" borderId="0" xfId="0" applyFont="1" applyFill="1"/>
    <xf numFmtId="9" fontId="4" fillId="0" borderId="18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left" vertical="center"/>
    </xf>
    <xf numFmtId="164" fontId="4" fillId="0" borderId="18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 wrapText="1"/>
    </xf>
    <xf numFmtId="9" fontId="3" fillId="0" borderId="22" xfId="1" applyNumberFormat="1" applyFont="1" applyFill="1" applyBorder="1" applyAlignment="1">
      <alignment horizontal="center" vertical="center"/>
    </xf>
    <xf numFmtId="164" fontId="3" fillId="0" borderId="23" xfId="1" applyNumberFormat="1" applyFont="1" applyFill="1" applyBorder="1" applyAlignment="1">
      <alignment horizontal="left" vertical="center"/>
    </xf>
    <xf numFmtId="164" fontId="3" fillId="0" borderId="22" xfId="1" applyNumberFormat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6" xfId="1" applyNumberFormat="1" applyFont="1" applyFill="1" applyBorder="1" applyAlignment="1">
      <alignment horizontal="left" vertical="center"/>
    </xf>
    <xf numFmtId="164" fontId="3" fillId="0" borderId="18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/>
    </xf>
    <xf numFmtId="165" fontId="3" fillId="0" borderId="16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6" xfId="0" applyFont="1" applyFill="1" applyBorder="1"/>
    <xf numFmtId="164" fontId="4" fillId="0" borderId="25" xfId="0" applyNumberFormat="1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27" xfId="0" applyNumberFormat="1" applyFont="1" applyFill="1" applyBorder="1" applyAlignment="1">
      <alignment horizontal="left" vertical="center"/>
    </xf>
    <xf numFmtId="164" fontId="7" fillId="0" borderId="0" xfId="0" applyNumberFormat="1" applyFont="1" applyFill="1"/>
    <xf numFmtId="168" fontId="4" fillId="0" borderId="16" xfId="0" applyNumberFormat="1" applyFont="1" applyFill="1" applyBorder="1" applyAlignment="1">
      <alignment horizontal="left" vertical="center"/>
    </xf>
    <xf numFmtId="166" fontId="4" fillId="0" borderId="16" xfId="0" applyNumberFormat="1" applyFont="1" applyFill="1" applyBorder="1" applyAlignment="1">
      <alignment horizontal="center" vertical="center"/>
    </xf>
    <xf numFmtId="168" fontId="4" fillId="0" borderId="16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64" fontId="13" fillId="0" borderId="28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8" fontId="10" fillId="0" borderId="15" xfId="0" applyNumberFormat="1" applyFont="1" applyFill="1" applyBorder="1" applyAlignment="1">
      <alignment horizontal="center" vertical="center"/>
    </xf>
    <xf numFmtId="164" fontId="13" fillId="2" borderId="16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left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65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5" fontId="4" fillId="0" borderId="13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4" fontId="13" fillId="2" borderId="24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3" fillId="4" borderId="41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15" fillId="4" borderId="36" xfId="0" applyNumberFormat="1" applyFont="1" applyFill="1" applyBorder="1" applyAlignment="1">
      <alignment horizontal="center" vertical="center"/>
    </xf>
    <xf numFmtId="164" fontId="15" fillId="4" borderId="3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7"/>
  <sheetViews>
    <sheetView tabSelected="1" topLeftCell="H1" zoomScale="55" zoomScaleNormal="55" zoomScaleSheetLayoutView="70" zoomScalePageLayoutView="55" workbookViewId="0">
      <selection activeCell="AA2" sqref="AA2:AD2"/>
    </sheetView>
  </sheetViews>
  <sheetFormatPr defaultColWidth="11.42578125" defaultRowHeight="18" outlineLevelRow="1" x14ac:dyDescent="0.25"/>
  <cols>
    <col min="1" max="1" width="11.140625" style="5" customWidth="1"/>
    <col min="2" max="2" width="14.85546875" style="5" customWidth="1"/>
    <col min="3" max="3" width="20.140625" style="5" customWidth="1"/>
    <col min="4" max="4" width="11.42578125" style="5" customWidth="1"/>
    <col min="5" max="5" width="14.5703125" style="5" customWidth="1"/>
    <col min="6" max="10" width="11.42578125" style="5" customWidth="1"/>
    <col min="11" max="11" width="8.42578125" style="5" customWidth="1"/>
    <col min="12" max="12" width="16.7109375" style="5" customWidth="1"/>
    <col min="13" max="13" width="24.7109375" style="5" customWidth="1"/>
    <col min="14" max="14" width="14.42578125" style="5" customWidth="1"/>
    <col min="15" max="15" width="26.7109375" style="5" customWidth="1"/>
    <col min="16" max="16" width="24.42578125" style="5" hidden="1" customWidth="1"/>
    <col min="17" max="17" width="25.28515625" style="5" customWidth="1"/>
    <col min="18" max="29" width="23.7109375" style="5" customWidth="1"/>
    <col min="30" max="30" width="28.28515625" style="5" customWidth="1"/>
    <col min="31" max="16384" width="11.42578125" style="5"/>
  </cols>
  <sheetData>
    <row r="1" spans="1:35" ht="45" customHeight="1" thickBot="1" x14ac:dyDescent="0.3">
      <c r="A1" s="113" t="s">
        <v>125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5" ht="37.5" customHeight="1" thickBot="1" x14ac:dyDescent="0.3">
      <c r="A2" s="123" t="s">
        <v>21</v>
      </c>
      <c r="B2" s="123" t="s">
        <v>22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58</v>
      </c>
      <c r="O2" s="124"/>
      <c r="P2" s="7"/>
      <c r="Q2" s="124" t="s">
        <v>49</v>
      </c>
      <c r="R2" s="115" t="s">
        <v>126</v>
      </c>
      <c r="S2" s="115"/>
      <c r="T2" s="115"/>
      <c r="U2" s="115"/>
      <c r="V2" s="115"/>
      <c r="W2" s="115"/>
      <c r="X2" s="115"/>
      <c r="Y2" s="115"/>
      <c r="Z2" s="115"/>
      <c r="AA2" s="115" t="s">
        <v>127</v>
      </c>
      <c r="AB2" s="115"/>
      <c r="AC2" s="115"/>
      <c r="AD2" s="115"/>
      <c r="AE2" s="8"/>
      <c r="AF2" s="8"/>
      <c r="AG2" s="8"/>
      <c r="AH2" s="8"/>
      <c r="AI2" s="8"/>
    </row>
    <row r="3" spans="1:35" ht="122.25" thickBot="1" x14ac:dyDescent="0.3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124"/>
      <c r="P3" s="6" t="s">
        <v>67</v>
      </c>
      <c r="Q3" s="124"/>
      <c r="R3" s="6" t="s">
        <v>48</v>
      </c>
      <c r="S3" s="6" t="s">
        <v>52</v>
      </c>
      <c r="T3" s="6" t="s">
        <v>53</v>
      </c>
      <c r="U3" s="6" t="s">
        <v>54</v>
      </c>
      <c r="V3" s="6" t="s">
        <v>55</v>
      </c>
      <c r="W3" s="6" t="s">
        <v>56</v>
      </c>
      <c r="X3" s="6" t="s">
        <v>57</v>
      </c>
      <c r="Y3" s="9" t="s">
        <v>63</v>
      </c>
      <c r="Z3" s="9" t="s">
        <v>64</v>
      </c>
      <c r="AA3" s="9" t="s">
        <v>65</v>
      </c>
      <c r="AB3" s="9" t="s">
        <v>66</v>
      </c>
      <c r="AC3" s="9" t="s">
        <v>62</v>
      </c>
      <c r="AD3" s="6" t="s">
        <v>113</v>
      </c>
    </row>
    <row r="4" spans="1:35" ht="24.75" customHeight="1" thickBot="1" x14ac:dyDescent="0.3">
      <c r="A4" s="10" t="s">
        <v>16</v>
      </c>
      <c r="B4" s="11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4"/>
      <c r="O4" s="13"/>
      <c r="P4" s="15"/>
      <c r="Q4" s="16"/>
      <c r="R4" s="16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5" ht="24.75" customHeight="1" thickBot="1" x14ac:dyDescent="0.3">
      <c r="A5" s="10"/>
      <c r="B5" s="11" t="s">
        <v>59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4"/>
      <c r="O5" s="13"/>
      <c r="P5" s="15"/>
      <c r="Q5" s="16"/>
      <c r="R5" s="125">
        <v>297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7"/>
    </row>
    <row r="6" spans="1:35" ht="24.75" customHeight="1" x14ac:dyDescent="0.25">
      <c r="A6" s="26" t="s">
        <v>18</v>
      </c>
      <c r="B6" s="1" t="s">
        <v>101</v>
      </c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130">
        <f>N63</f>
        <v>11559120</v>
      </c>
      <c r="O6" s="131"/>
      <c r="P6" s="24"/>
      <c r="Q6" s="95">
        <f>N6/12</f>
        <v>963260</v>
      </c>
      <c r="R6" s="96">
        <f>Q6/297</f>
        <v>3243.2996632996633</v>
      </c>
      <c r="S6" s="96">
        <f t="shared" ref="S6:AC6" si="0">R6</f>
        <v>3243.2996632996633</v>
      </c>
      <c r="T6" s="96">
        <f t="shared" si="0"/>
        <v>3243.2996632996633</v>
      </c>
      <c r="U6" s="96">
        <f t="shared" si="0"/>
        <v>3243.2996632996633</v>
      </c>
      <c r="V6" s="96">
        <f t="shared" si="0"/>
        <v>3243.2996632996633</v>
      </c>
      <c r="W6" s="96">
        <f t="shared" si="0"/>
        <v>3243.2996632996633</v>
      </c>
      <c r="X6" s="96">
        <f t="shared" si="0"/>
        <v>3243.2996632996633</v>
      </c>
      <c r="Y6" s="96">
        <f t="shared" si="0"/>
        <v>3243.2996632996633</v>
      </c>
      <c r="Z6" s="96">
        <f t="shared" si="0"/>
        <v>3243.2996632996633</v>
      </c>
      <c r="AA6" s="96">
        <f t="shared" si="0"/>
        <v>3243.2996632996633</v>
      </c>
      <c r="AB6" s="96">
        <f t="shared" si="0"/>
        <v>3243.2996632996633</v>
      </c>
      <c r="AC6" s="96">
        <f t="shared" si="0"/>
        <v>3243.2996632996633</v>
      </c>
      <c r="AD6" s="25"/>
    </row>
    <row r="7" spans="1:35" ht="24.75" customHeight="1" x14ac:dyDescent="0.25">
      <c r="A7" s="26" t="s">
        <v>98</v>
      </c>
      <c r="B7" s="1" t="s">
        <v>99</v>
      </c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116">
        <v>180000</v>
      </c>
      <c r="O7" s="117"/>
      <c r="P7" s="24"/>
      <c r="Q7" s="95"/>
      <c r="R7" s="96">
        <f>N7/12</f>
        <v>15000</v>
      </c>
      <c r="S7" s="96">
        <f t="shared" ref="S7:AC7" si="1">R7</f>
        <v>15000</v>
      </c>
      <c r="T7" s="96">
        <f t="shared" si="1"/>
        <v>15000</v>
      </c>
      <c r="U7" s="96">
        <f t="shared" si="1"/>
        <v>15000</v>
      </c>
      <c r="V7" s="96">
        <f t="shared" si="1"/>
        <v>15000</v>
      </c>
      <c r="W7" s="96">
        <f t="shared" si="1"/>
        <v>15000</v>
      </c>
      <c r="X7" s="96">
        <f t="shared" si="1"/>
        <v>15000</v>
      </c>
      <c r="Y7" s="96">
        <f t="shared" si="1"/>
        <v>15000</v>
      </c>
      <c r="Z7" s="96">
        <f t="shared" si="1"/>
        <v>15000</v>
      </c>
      <c r="AA7" s="96">
        <f t="shared" si="1"/>
        <v>15000</v>
      </c>
      <c r="AB7" s="96">
        <f t="shared" si="1"/>
        <v>15000</v>
      </c>
      <c r="AC7" s="96">
        <f t="shared" si="1"/>
        <v>15000</v>
      </c>
      <c r="AD7" s="25"/>
    </row>
    <row r="8" spans="1:35" ht="24.75" customHeight="1" x14ac:dyDescent="0.25">
      <c r="A8" s="26" t="s">
        <v>100</v>
      </c>
      <c r="B8" s="1" t="s">
        <v>102</v>
      </c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116">
        <f>N24*100/395</f>
        <v>45569.620253164554</v>
      </c>
      <c r="O8" s="117"/>
      <c r="P8" s="24"/>
      <c r="Q8" s="95"/>
      <c r="R8" s="96">
        <f>N8/12</f>
        <v>3797.4683544303793</v>
      </c>
      <c r="S8" s="96">
        <f>R8</f>
        <v>3797.4683544303793</v>
      </c>
      <c r="T8" s="96">
        <f>S8</f>
        <v>3797.4683544303793</v>
      </c>
      <c r="U8" s="96">
        <f t="shared" ref="U8:AC8" si="2">T8</f>
        <v>3797.4683544303793</v>
      </c>
      <c r="V8" s="96">
        <f t="shared" si="2"/>
        <v>3797.4683544303793</v>
      </c>
      <c r="W8" s="96">
        <f t="shared" si="2"/>
        <v>3797.4683544303793</v>
      </c>
      <c r="X8" s="96">
        <f t="shared" si="2"/>
        <v>3797.4683544303793</v>
      </c>
      <c r="Y8" s="96">
        <f t="shared" si="2"/>
        <v>3797.4683544303793</v>
      </c>
      <c r="Z8" s="96">
        <f t="shared" si="2"/>
        <v>3797.4683544303793</v>
      </c>
      <c r="AA8" s="96">
        <f t="shared" si="2"/>
        <v>3797.4683544303793</v>
      </c>
      <c r="AB8" s="96">
        <f t="shared" si="2"/>
        <v>3797.4683544303793</v>
      </c>
      <c r="AC8" s="96">
        <f t="shared" si="2"/>
        <v>3797.4683544303793</v>
      </c>
      <c r="AD8" s="25"/>
    </row>
    <row r="9" spans="1:35" ht="24.75" customHeight="1" thickBot="1" x14ac:dyDescent="0.3">
      <c r="A9" s="83"/>
      <c r="B9" s="93" t="s">
        <v>103</v>
      </c>
      <c r="C9" s="93"/>
      <c r="D9" s="93"/>
      <c r="E9" s="93"/>
      <c r="F9" s="93"/>
      <c r="G9" s="93"/>
      <c r="H9" s="1"/>
      <c r="I9" s="1"/>
      <c r="J9" s="1"/>
      <c r="K9" s="1"/>
      <c r="L9" s="1"/>
      <c r="M9" s="4"/>
      <c r="N9" s="118">
        <f>N6-N7-N8</f>
        <v>11333550.379746836</v>
      </c>
      <c r="O9" s="119"/>
      <c r="P9" s="94"/>
      <c r="Q9" s="100">
        <f>N9/12/297</f>
        <v>3180.008524059157</v>
      </c>
      <c r="R9" s="97">
        <f>Q9*R5</f>
        <v>944462.5316455696</v>
      </c>
      <c r="S9" s="97">
        <f>Q9*S5</f>
        <v>0</v>
      </c>
      <c r="T9" s="97">
        <f>Q9*T5</f>
        <v>0</v>
      </c>
      <c r="U9" s="97">
        <f>Q9*U5</f>
        <v>0</v>
      </c>
      <c r="V9" s="97">
        <f>Q9*V5</f>
        <v>0</v>
      </c>
      <c r="W9" s="97">
        <f>Q9*W5</f>
        <v>0</v>
      </c>
      <c r="X9" s="97">
        <f>Q9*X5</f>
        <v>0</v>
      </c>
      <c r="Y9" s="97">
        <f>Q9*Y5</f>
        <v>0</v>
      </c>
      <c r="Z9" s="97">
        <f>Q9*Z5</f>
        <v>0</v>
      </c>
      <c r="AA9" s="97">
        <f>Q9*AA5</f>
        <v>0</v>
      </c>
      <c r="AB9" s="97">
        <f>Q9*AB5</f>
        <v>0</v>
      </c>
      <c r="AC9" s="97">
        <f>Q9*AC5</f>
        <v>0</v>
      </c>
      <c r="AD9" s="27"/>
    </row>
    <row r="10" spans="1:35" ht="54" customHeight="1" thickBot="1" x14ac:dyDescent="0.3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2"/>
    </row>
    <row r="11" spans="1:35" ht="54.75" customHeight="1" thickBot="1" x14ac:dyDescent="0.3">
      <c r="A11" s="99" t="s">
        <v>19</v>
      </c>
      <c r="B11" s="11" t="s">
        <v>20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36"/>
      <c r="O11" s="137"/>
      <c r="P11" s="11" t="s">
        <v>51</v>
      </c>
      <c r="Q11" s="31"/>
      <c r="R11" s="32"/>
      <c r="S11" s="33"/>
      <c r="T11" s="33"/>
      <c r="U11" s="33"/>
      <c r="V11" s="33"/>
      <c r="W11" s="33"/>
      <c r="X11" s="33"/>
      <c r="Y11" s="34"/>
      <c r="Z11" s="32"/>
      <c r="AA11" s="33"/>
      <c r="AB11" s="33"/>
      <c r="AC11" s="33"/>
      <c r="AD11" s="35"/>
    </row>
    <row r="12" spans="1:35" ht="58.5" customHeight="1" x14ac:dyDescent="0.25">
      <c r="A12" s="36" t="s">
        <v>23</v>
      </c>
      <c r="B12" s="128" t="s">
        <v>45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103"/>
      <c r="O12" s="104"/>
      <c r="P12" s="19"/>
      <c r="Q12" s="105"/>
      <c r="R12" s="106"/>
      <c r="S12" s="106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5" ht="24.75" customHeight="1" x14ac:dyDescent="0.25">
      <c r="A13" s="37" t="s">
        <v>0</v>
      </c>
      <c r="B13" s="38" t="s">
        <v>1</v>
      </c>
      <c r="C13" s="38"/>
      <c r="D13" s="38"/>
      <c r="E13" s="38"/>
      <c r="F13" s="19"/>
      <c r="G13" s="19"/>
      <c r="H13" s="19"/>
      <c r="I13" s="19"/>
      <c r="J13" s="19"/>
      <c r="K13" s="19"/>
      <c r="L13" s="19"/>
      <c r="M13" s="20"/>
      <c r="N13" s="108"/>
      <c r="O13" s="109"/>
      <c r="P13" s="19"/>
      <c r="Q13" s="110"/>
      <c r="R13" s="111"/>
      <c r="S13" s="111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</row>
    <row r="14" spans="1:35" ht="24.75" customHeight="1" x14ac:dyDescent="0.25">
      <c r="A14" s="26"/>
      <c r="B14" s="39" t="s">
        <v>7</v>
      </c>
      <c r="C14" s="1" t="s">
        <v>70</v>
      </c>
      <c r="D14" s="1"/>
      <c r="E14" s="1"/>
      <c r="F14" s="1"/>
      <c r="G14" s="1"/>
      <c r="H14" s="1"/>
      <c r="I14" s="1"/>
      <c r="J14" s="1"/>
      <c r="K14" s="1"/>
      <c r="L14" s="1"/>
      <c r="M14" s="4"/>
      <c r="N14" s="138">
        <f>SUM(R14:AC14)</f>
        <v>195000</v>
      </c>
      <c r="O14" s="139"/>
      <c r="P14" s="40"/>
      <c r="Q14" s="41"/>
      <c r="R14" s="42"/>
      <c r="S14" s="43"/>
      <c r="T14" s="43"/>
      <c r="U14" s="43"/>
      <c r="V14" s="43"/>
      <c r="W14" s="43">
        <v>20000</v>
      </c>
      <c r="X14" s="43">
        <v>20000</v>
      </c>
      <c r="Y14" s="43">
        <v>35000</v>
      </c>
      <c r="Z14" s="43">
        <v>40000</v>
      </c>
      <c r="AA14" s="43">
        <v>40000</v>
      </c>
      <c r="AB14" s="43">
        <v>40000</v>
      </c>
      <c r="AC14" s="40"/>
      <c r="AD14" s="102">
        <f>N14/12/297</f>
        <v>54.713804713804713</v>
      </c>
    </row>
    <row r="15" spans="1:35" ht="24.75" customHeight="1" x14ac:dyDescent="0.25">
      <c r="A15" s="28"/>
      <c r="B15" s="39" t="s">
        <v>6</v>
      </c>
      <c r="C15" s="19" t="s">
        <v>71</v>
      </c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38">
        <f t="shared" ref="N15:N30" si="3">SUM(R15:AC15)</f>
        <v>240000</v>
      </c>
      <c r="O15" s="139"/>
      <c r="P15" s="29"/>
      <c r="Q15" s="41"/>
      <c r="R15" s="30"/>
      <c r="S15" s="44"/>
      <c r="T15" s="44"/>
      <c r="U15" s="44"/>
      <c r="V15" s="44"/>
      <c r="W15" s="44">
        <v>40000</v>
      </c>
      <c r="X15" s="30">
        <v>40000</v>
      </c>
      <c r="Y15" s="30">
        <v>40000</v>
      </c>
      <c r="Z15" s="30">
        <v>40000</v>
      </c>
      <c r="AA15" s="30">
        <v>40000</v>
      </c>
      <c r="AB15" s="30">
        <v>40000</v>
      </c>
      <c r="AC15" s="30"/>
      <c r="AD15" s="102">
        <f t="shared" ref="AD15:AD27" si="4">N15/12/297</f>
        <v>67.340067340067336</v>
      </c>
    </row>
    <row r="16" spans="1:35" ht="24.75" customHeight="1" x14ac:dyDescent="0.25">
      <c r="A16" s="26"/>
      <c r="B16" s="39" t="s">
        <v>8</v>
      </c>
      <c r="C16" s="1" t="s">
        <v>73</v>
      </c>
      <c r="D16" s="1"/>
      <c r="E16" s="1"/>
      <c r="F16" s="1"/>
      <c r="G16" s="1"/>
      <c r="H16" s="1"/>
      <c r="I16" s="1"/>
      <c r="J16" s="1"/>
      <c r="K16" s="1"/>
      <c r="L16" s="1"/>
      <c r="M16" s="4"/>
      <c r="N16" s="132">
        <v>145000</v>
      </c>
      <c r="O16" s="133"/>
      <c r="P16" s="40"/>
      <c r="Q16" s="41"/>
      <c r="R16" s="42">
        <v>7500</v>
      </c>
      <c r="S16" s="43">
        <v>7500</v>
      </c>
      <c r="T16" s="43">
        <v>7500</v>
      </c>
      <c r="U16" s="43">
        <v>7500</v>
      </c>
      <c r="V16" s="43">
        <v>7500</v>
      </c>
      <c r="W16" s="43">
        <v>7500</v>
      </c>
      <c r="X16" s="43">
        <v>7500</v>
      </c>
      <c r="Y16" s="43">
        <v>7500</v>
      </c>
      <c r="Z16" s="43">
        <v>7500</v>
      </c>
      <c r="AA16" s="43">
        <v>7500</v>
      </c>
      <c r="AB16" s="43">
        <v>7500</v>
      </c>
      <c r="AC16" s="40">
        <v>7500</v>
      </c>
      <c r="AD16" s="102">
        <f t="shared" si="4"/>
        <v>40.684624017957354</v>
      </c>
    </row>
    <row r="17" spans="1:30" ht="24.75" customHeight="1" x14ac:dyDescent="0.25">
      <c r="A17" s="26"/>
      <c r="B17" s="39" t="s">
        <v>9</v>
      </c>
      <c r="C17" s="1" t="s">
        <v>92</v>
      </c>
      <c r="D17" s="1"/>
      <c r="E17" s="1"/>
      <c r="F17" s="1"/>
      <c r="G17" s="1"/>
      <c r="H17" s="1"/>
      <c r="I17" s="1"/>
      <c r="J17" s="1"/>
      <c r="K17" s="1"/>
      <c r="L17" s="1"/>
      <c r="M17" s="4"/>
      <c r="N17" s="132">
        <f t="shared" si="3"/>
        <v>12000</v>
      </c>
      <c r="O17" s="133"/>
      <c r="P17" s="98"/>
      <c r="Q17" s="41"/>
      <c r="R17" s="42">
        <v>1000</v>
      </c>
      <c r="S17" s="42">
        <v>1000</v>
      </c>
      <c r="T17" s="42">
        <v>1000</v>
      </c>
      <c r="U17" s="42">
        <v>1000</v>
      </c>
      <c r="V17" s="42">
        <v>1000</v>
      </c>
      <c r="W17" s="42">
        <v>1000</v>
      </c>
      <c r="X17" s="42">
        <v>1000</v>
      </c>
      <c r="Y17" s="42">
        <v>1000</v>
      </c>
      <c r="Z17" s="42">
        <v>1000</v>
      </c>
      <c r="AA17" s="42">
        <v>1000</v>
      </c>
      <c r="AB17" s="42">
        <v>1000</v>
      </c>
      <c r="AC17" s="42">
        <v>1000</v>
      </c>
      <c r="AD17" s="102">
        <f t="shared" si="4"/>
        <v>3.3670033670033672</v>
      </c>
    </row>
    <row r="18" spans="1:30" ht="24.75" customHeight="1" outlineLevel="1" x14ac:dyDescent="0.25">
      <c r="A18" s="26"/>
      <c r="B18" s="39" t="s">
        <v>29</v>
      </c>
      <c r="C18" s="1" t="s">
        <v>72</v>
      </c>
      <c r="D18" s="1"/>
      <c r="E18" s="1"/>
      <c r="F18" s="1"/>
      <c r="G18" s="1"/>
      <c r="H18" s="1"/>
      <c r="I18" s="1"/>
      <c r="J18" s="1"/>
      <c r="K18" s="1"/>
      <c r="L18" s="1"/>
      <c r="M18" s="4"/>
      <c r="N18" s="132">
        <v>1465000</v>
      </c>
      <c r="O18" s="133"/>
      <c r="P18" s="98"/>
      <c r="Q18" s="41"/>
      <c r="R18" s="42">
        <f>N18/12</f>
        <v>122083.33333333333</v>
      </c>
      <c r="S18" s="42">
        <f>R18</f>
        <v>122083.33333333333</v>
      </c>
      <c r="T18" s="42">
        <f t="shared" ref="T18:AC18" si="5">S18</f>
        <v>122083.33333333333</v>
      </c>
      <c r="U18" s="42">
        <f t="shared" si="5"/>
        <v>122083.33333333333</v>
      </c>
      <c r="V18" s="42">
        <f t="shared" si="5"/>
        <v>122083.33333333333</v>
      </c>
      <c r="W18" s="42">
        <f t="shared" si="5"/>
        <v>122083.33333333333</v>
      </c>
      <c r="X18" s="42">
        <f t="shared" si="5"/>
        <v>122083.33333333333</v>
      </c>
      <c r="Y18" s="42">
        <f t="shared" si="5"/>
        <v>122083.33333333333</v>
      </c>
      <c r="Z18" s="42">
        <f t="shared" si="5"/>
        <v>122083.33333333333</v>
      </c>
      <c r="AA18" s="42">
        <f t="shared" si="5"/>
        <v>122083.33333333333</v>
      </c>
      <c r="AB18" s="42">
        <f t="shared" si="5"/>
        <v>122083.33333333333</v>
      </c>
      <c r="AC18" s="42">
        <f t="shared" si="5"/>
        <v>122083.33333333333</v>
      </c>
      <c r="AD18" s="102">
        <f t="shared" si="4"/>
        <v>411.05499438832771</v>
      </c>
    </row>
    <row r="19" spans="1:30" ht="24.75" customHeight="1" outlineLevel="1" x14ac:dyDescent="0.25">
      <c r="A19" s="26"/>
      <c r="B19" s="39" t="s">
        <v>30</v>
      </c>
      <c r="C19" s="1" t="s">
        <v>93</v>
      </c>
      <c r="D19" s="1"/>
      <c r="E19" s="1"/>
      <c r="F19" s="1"/>
      <c r="G19" s="1"/>
      <c r="H19" s="1"/>
      <c r="I19" s="1"/>
      <c r="J19" s="1"/>
      <c r="K19" s="1"/>
      <c r="L19" s="1"/>
      <c r="M19" s="4"/>
      <c r="N19" s="132">
        <v>1565000</v>
      </c>
      <c r="O19" s="133"/>
      <c r="P19" s="40"/>
      <c r="Q19" s="41"/>
      <c r="R19" s="42">
        <f>N19/12</f>
        <v>130416.66666666667</v>
      </c>
      <c r="S19" s="42">
        <f>R19</f>
        <v>130416.66666666667</v>
      </c>
      <c r="T19" s="42">
        <f t="shared" ref="T19:AC19" si="6">S19</f>
        <v>130416.66666666667</v>
      </c>
      <c r="U19" s="42">
        <f t="shared" si="6"/>
        <v>130416.66666666667</v>
      </c>
      <c r="V19" s="42">
        <f t="shared" si="6"/>
        <v>130416.66666666667</v>
      </c>
      <c r="W19" s="42">
        <f t="shared" si="6"/>
        <v>130416.66666666667</v>
      </c>
      <c r="X19" s="42">
        <f t="shared" si="6"/>
        <v>130416.66666666667</v>
      </c>
      <c r="Y19" s="42">
        <f t="shared" si="6"/>
        <v>130416.66666666667</v>
      </c>
      <c r="Z19" s="42">
        <f t="shared" si="6"/>
        <v>130416.66666666667</v>
      </c>
      <c r="AA19" s="42">
        <f t="shared" si="6"/>
        <v>130416.66666666667</v>
      </c>
      <c r="AB19" s="42">
        <f t="shared" si="6"/>
        <v>130416.66666666667</v>
      </c>
      <c r="AC19" s="42">
        <f t="shared" si="6"/>
        <v>130416.66666666667</v>
      </c>
      <c r="AD19" s="102">
        <f t="shared" si="4"/>
        <v>439.11335578002246</v>
      </c>
    </row>
    <row r="20" spans="1:30" ht="24.75" customHeight="1" outlineLevel="1" x14ac:dyDescent="0.25">
      <c r="A20" s="26"/>
      <c r="B20" s="39" t="s">
        <v>78</v>
      </c>
      <c r="C20" s="1" t="s">
        <v>74</v>
      </c>
      <c r="D20" s="1"/>
      <c r="E20" s="1"/>
      <c r="F20" s="1"/>
      <c r="G20" s="1"/>
      <c r="H20" s="1"/>
      <c r="I20" s="1"/>
      <c r="J20" s="1"/>
      <c r="K20" s="1"/>
      <c r="L20" s="1"/>
      <c r="M20" s="4"/>
      <c r="N20" s="132">
        <f t="shared" si="3"/>
        <v>84000</v>
      </c>
      <c r="O20" s="133"/>
      <c r="P20" s="40"/>
      <c r="Q20" s="41"/>
      <c r="R20" s="42">
        <v>7000</v>
      </c>
      <c r="S20" s="42">
        <v>7000</v>
      </c>
      <c r="T20" s="42">
        <v>7000</v>
      </c>
      <c r="U20" s="42">
        <v>7000</v>
      </c>
      <c r="V20" s="42">
        <v>7000</v>
      </c>
      <c r="W20" s="42">
        <v>7000</v>
      </c>
      <c r="X20" s="42">
        <v>7000</v>
      </c>
      <c r="Y20" s="42">
        <v>7000</v>
      </c>
      <c r="Z20" s="42">
        <v>7000</v>
      </c>
      <c r="AA20" s="42">
        <v>7000</v>
      </c>
      <c r="AB20" s="42">
        <v>7000</v>
      </c>
      <c r="AC20" s="42">
        <v>7000</v>
      </c>
      <c r="AD20" s="102">
        <f t="shared" si="4"/>
        <v>23.569023569023567</v>
      </c>
    </row>
    <row r="21" spans="1:30" ht="24.75" customHeight="1" outlineLevel="1" x14ac:dyDescent="0.25">
      <c r="A21" s="26"/>
      <c r="B21" s="45" t="s">
        <v>76</v>
      </c>
      <c r="C21" s="1" t="s">
        <v>80</v>
      </c>
      <c r="D21" s="1"/>
      <c r="E21" s="1"/>
      <c r="F21" s="1"/>
      <c r="G21" s="1"/>
      <c r="H21" s="1"/>
      <c r="I21" s="1"/>
      <c r="J21" s="1"/>
      <c r="K21" s="1"/>
      <c r="L21" s="1"/>
      <c r="M21" s="4"/>
      <c r="N21" s="132">
        <f t="shared" si="3"/>
        <v>600000</v>
      </c>
      <c r="O21" s="133"/>
      <c r="P21" s="40"/>
      <c r="Q21" s="41"/>
      <c r="R21" s="42">
        <v>50000</v>
      </c>
      <c r="S21" s="42">
        <v>50000</v>
      </c>
      <c r="T21" s="42">
        <v>50000</v>
      </c>
      <c r="U21" s="42">
        <v>50000</v>
      </c>
      <c r="V21" s="42">
        <v>50000</v>
      </c>
      <c r="W21" s="42">
        <v>50000</v>
      </c>
      <c r="X21" s="42">
        <v>50000</v>
      </c>
      <c r="Y21" s="42">
        <v>50000</v>
      </c>
      <c r="Z21" s="42">
        <v>50000</v>
      </c>
      <c r="AA21" s="42">
        <v>50000</v>
      </c>
      <c r="AB21" s="42">
        <v>50000</v>
      </c>
      <c r="AC21" s="42">
        <v>50000</v>
      </c>
      <c r="AD21" s="102">
        <f t="shared" si="4"/>
        <v>168.35016835016836</v>
      </c>
    </row>
    <row r="22" spans="1:30" ht="24.75" customHeight="1" outlineLevel="1" x14ac:dyDescent="0.25">
      <c r="A22" s="26"/>
      <c r="B22" s="45" t="s">
        <v>79</v>
      </c>
      <c r="C22" s="1" t="s">
        <v>97</v>
      </c>
      <c r="D22" s="1"/>
      <c r="E22" s="1"/>
      <c r="F22" s="1"/>
      <c r="G22" s="1"/>
      <c r="H22" s="1"/>
      <c r="I22" s="1"/>
      <c r="J22" s="1"/>
      <c r="K22" s="1"/>
      <c r="L22" s="1"/>
      <c r="M22" s="4"/>
      <c r="N22" s="132">
        <f t="shared" si="3"/>
        <v>240000</v>
      </c>
      <c r="O22" s="133"/>
      <c r="P22" s="40"/>
      <c r="Q22" s="41"/>
      <c r="R22" s="91">
        <v>20000</v>
      </c>
      <c r="S22" s="91">
        <v>20000</v>
      </c>
      <c r="T22" s="91">
        <v>20000</v>
      </c>
      <c r="U22" s="91">
        <v>20000</v>
      </c>
      <c r="V22" s="91">
        <v>20000</v>
      </c>
      <c r="W22" s="91">
        <v>20000</v>
      </c>
      <c r="X22" s="91">
        <v>20000</v>
      </c>
      <c r="Y22" s="91">
        <v>20000</v>
      </c>
      <c r="Z22" s="91">
        <v>20000</v>
      </c>
      <c r="AA22" s="91">
        <v>20000</v>
      </c>
      <c r="AB22" s="91">
        <v>20000</v>
      </c>
      <c r="AC22" s="91">
        <v>20000</v>
      </c>
      <c r="AD22" s="102">
        <f t="shared" si="4"/>
        <v>67.340067340067336</v>
      </c>
    </row>
    <row r="23" spans="1:30" s="54" customFormat="1" ht="24.75" customHeight="1" x14ac:dyDescent="0.25">
      <c r="A23" s="26"/>
      <c r="B23" s="1" t="s">
        <v>81</v>
      </c>
      <c r="C23" s="1" t="s">
        <v>83</v>
      </c>
      <c r="D23" s="1"/>
      <c r="E23" s="1"/>
      <c r="F23" s="1"/>
      <c r="G23" s="1"/>
      <c r="H23" s="1"/>
      <c r="I23" s="1"/>
      <c r="J23" s="1"/>
      <c r="K23" s="1"/>
      <c r="L23" s="1"/>
      <c r="M23" s="4"/>
      <c r="N23" s="132">
        <f t="shared" si="3"/>
        <v>150000</v>
      </c>
      <c r="O23" s="133"/>
      <c r="P23" s="40"/>
      <c r="Q23" s="41"/>
      <c r="R23" s="42">
        <v>12500</v>
      </c>
      <c r="S23" s="42">
        <v>12500</v>
      </c>
      <c r="T23" s="42">
        <v>12500</v>
      </c>
      <c r="U23" s="42">
        <v>12500</v>
      </c>
      <c r="V23" s="42">
        <v>12500</v>
      </c>
      <c r="W23" s="42">
        <v>12500</v>
      </c>
      <c r="X23" s="42">
        <v>12500</v>
      </c>
      <c r="Y23" s="42">
        <v>12500</v>
      </c>
      <c r="Z23" s="42">
        <v>12500</v>
      </c>
      <c r="AA23" s="42">
        <v>12500</v>
      </c>
      <c r="AB23" s="42">
        <v>12500</v>
      </c>
      <c r="AC23" s="42">
        <v>12500</v>
      </c>
      <c r="AD23" s="102">
        <f t="shared" si="4"/>
        <v>42.08754208754209</v>
      </c>
    </row>
    <row r="24" spans="1:30" ht="24.75" customHeight="1" x14ac:dyDescent="0.25">
      <c r="A24" s="26"/>
      <c r="B24" s="2" t="s">
        <v>85</v>
      </c>
      <c r="C24" s="1" t="s">
        <v>84</v>
      </c>
      <c r="D24" s="1"/>
      <c r="E24" s="1"/>
      <c r="F24" s="1"/>
      <c r="G24" s="1"/>
      <c r="H24" s="1"/>
      <c r="I24" s="1"/>
      <c r="J24" s="1"/>
      <c r="K24" s="1"/>
      <c r="L24" s="1"/>
      <c r="M24" s="4"/>
      <c r="N24" s="132">
        <f t="shared" si="3"/>
        <v>180000</v>
      </c>
      <c r="O24" s="133"/>
      <c r="P24" s="40"/>
      <c r="Q24" s="41"/>
      <c r="R24" s="90">
        <v>15000</v>
      </c>
      <c r="S24" s="90">
        <v>15000</v>
      </c>
      <c r="T24" s="90">
        <v>15000</v>
      </c>
      <c r="U24" s="90">
        <v>15000</v>
      </c>
      <c r="V24" s="90">
        <v>15000</v>
      </c>
      <c r="W24" s="90">
        <v>15000</v>
      </c>
      <c r="X24" s="90">
        <v>15000</v>
      </c>
      <c r="Y24" s="90">
        <v>15000</v>
      </c>
      <c r="Z24" s="90">
        <v>15000</v>
      </c>
      <c r="AA24" s="90">
        <v>15000</v>
      </c>
      <c r="AB24" s="90">
        <v>15000</v>
      </c>
      <c r="AC24" s="90">
        <v>15000</v>
      </c>
      <c r="AD24" s="102">
        <f t="shared" si="4"/>
        <v>50.505050505050505</v>
      </c>
    </row>
    <row r="25" spans="1:30" s="61" customFormat="1" ht="24.75" customHeight="1" x14ac:dyDescent="0.3">
      <c r="A25" s="26"/>
      <c r="B25" s="2" t="s">
        <v>107</v>
      </c>
      <c r="C25" s="1" t="s">
        <v>86</v>
      </c>
      <c r="D25" s="1"/>
      <c r="E25" s="1"/>
      <c r="F25" s="1"/>
      <c r="G25" s="1"/>
      <c r="H25" s="1"/>
      <c r="I25" s="1"/>
      <c r="J25" s="1"/>
      <c r="K25" s="1"/>
      <c r="L25" s="1"/>
      <c r="M25" s="4"/>
      <c r="N25" s="132">
        <f>SUM(R25:AC25)</f>
        <v>120000</v>
      </c>
      <c r="O25" s="133"/>
      <c r="P25" s="40"/>
      <c r="Q25" s="41"/>
      <c r="R25" s="46">
        <v>10000</v>
      </c>
      <c r="S25" s="46">
        <v>10000</v>
      </c>
      <c r="T25" s="46">
        <v>10000</v>
      </c>
      <c r="U25" s="46">
        <v>10000</v>
      </c>
      <c r="V25" s="46">
        <v>10000</v>
      </c>
      <c r="W25" s="46">
        <v>10000</v>
      </c>
      <c r="X25" s="46">
        <v>10000</v>
      </c>
      <c r="Y25" s="46">
        <v>10000</v>
      </c>
      <c r="Z25" s="46">
        <v>10000</v>
      </c>
      <c r="AA25" s="46">
        <v>10000</v>
      </c>
      <c r="AB25" s="46">
        <v>10000</v>
      </c>
      <c r="AC25" s="46">
        <v>10000</v>
      </c>
      <c r="AD25" s="102">
        <f t="shared" si="4"/>
        <v>33.670033670033668</v>
      </c>
    </row>
    <row r="26" spans="1:30" ht="24.75" customHeight="1" x14ac:dyDescent="0.25">
      <c r="A26" s="26"/>
      <c r="B26" s="2" t="s">
        <v>108</v>
      </c>
      <c r="C26" s="1" t="s">
        <v>122</v>
      </c>
      <c r="D26" s="1"/>
      <c r="E26" s="1"/>
      <c r="F26" s="1"/>
      <c r="G26" s="1"/>
      <c r="H26" s="1"/>
      <c r="I26" s="1"/>
      <c r="J26" s="1"/>
      <c r="K26" s="1"/>
      <c r="L26" s="1"/>
      <c r="M26" s="4"/>
      <c r="N26" s="132">
        <f>SUM(R26:AC26)</f>
        <v>60000</v>
      </c>
      <c r="O26" s="133"/>
      <c r="P26" s="40"/>
      <c r="Q26" s="41"/>
      <c r="R26" s="46">
        <v>5000</v>
      </c>
      <c r="S26" s="46">
        <v>5000</v>
      </c>
      <c r="T26" s="46">
        <v>5000</v>
      </c>
      <c r="U26" s="46">
        <v>5000</v>
      </c>
      <c r="V26" s="46">
        <v>5000</v>
      </c>
      <c r="W26" s="46">
        <v>5000</v>
      </c>
      <c r="X26" s="46">
        <v>5000</v>
      </c>
      <c r="Y26" s="46">
        <v>5000</v>
      </c>
      <c r="Z26" s="46">
        <v>5000</v>
      </c>
      <c r="AA26" s="46">
        <v>5000</v>
      </c>
      <c r="AB26" s="46">
        <v>5000</v>
      </c>
      <c r="AC26" s="46">
        <v>5000</v>
      </c>
      <c r="AD26" s="102">
        <f t="shared" si="4"/>
        <v>16.835016835016834</v>
      </c>
    </row>
    <row r="27" spans="1:30" ht="24.75" customHeight="1" x14ac:dyDescent="0.25">
      <c r="A27" s="26"/>
      <c r="B27" s="2" t="s">
        <v>109</v>
      </c>
      <c r="C27" s="1" t="s">
        <v>110</v>
      </c>
      <c r="D27" s="1"/>
      <c r="E27" s="1"/>
      <c r="F27" s="1"/>
      <c r="G27" s="1"/>
      <c r="H27" s="1"/>
      <c r="I27" s="1"/>
      <c r="J27" s="1"/>
      <c r="K27" s="1"/>
      <c r="L27" s="1"/>
      <c r="M27" s="4"/>
      <c r="N27" s="132">
        <f>SUM(R27:AC27)</f>
        <v>180000</v>
      </c>
      <c r="O27" s="133"/>
      <c r="P27" s="40"/>
      <c r="Q27" s="41"/>
      <c r="R27" s="46">
        <v>15000</v>
      </c>
      <c r="S27" s="46">
        <v>15000</v>
      </c>
      <c r="T27" s="46">
        <v>15000</v>
      </c>
      <c r="U27" s="46">
        <v>15000</v>
      </c>
      <c r="V27" s="46">
        <v>15000</v>
      </c>
      <c r="W27" s="46">
        <v>15000</v>
      </c>
      <c r="X27" s="46">
        <v>15000</v>
      </c>
      <c r="Y27" s="46">
        <v>15000</v>
      </c>
      <c r="Z27" s="46">
        <v>15000</v>
      </c>
      <c r="AA27" s="46">
        <v>15000</v>
      </c>
      <c r="AB27" s="46">
        <v>15000</v>
      </c>
      <c r="AC27" s="46">
        <v>15000</v>
      </c>
      <c r="AD27" s="102">
        <f t="shared" si="4"/>
        <v>50.505050505050505</v>
      </c>
    </row>
    <row r="28" spans="1:30" ht="24.75" customHeight="1" x14ac:dyDescent="0.25">
      <c r="A28" s="26"/>
      <c r="B28" s="2" t="s">
        <v>111</v>
      </c>
      <c r="C28" s="1" t="s">
        <v>112</v>
      </c>
      <c r="D28" s="1"/>
      <c r="E28" s="1"/>
      <c r="F28" s="1"/>
      <c r="G28" s="1"/>
      <c r="H28" s="1"/>
      <c r="I28" s="1"/>
      <c r="J28" s="1"/>
      <c r="K28" s="1"/>
      <c r="L28" s="1"/>
      <c r="M28" s="4"/>
      <c r="N28" s="132">
        <f>SUM(R28:AC28)</f>
        <v>240000</v>
      </c>
      <c r="O28" s="133"/>
      <c r="P28" s="40"/>
      <c r="Q28" s="41"/>
      <c r="R28" s="46">
        <v>20000</v>
      </c>
      <c r="S28" s="46">
        <v>20000</v>
      </c>
      <c r="T28" s="46">
        <v>20000</v>
      </c>
      <c r="U28" s="46">
        <v>20000</v>
      </c>
      <c r="V28" s="46">
        <v>20000</v>
      </c>
      <c r="W28" s="46">
        <v>20000</v>
      </c>
      <c r="X28" s="46">
        <v>20000</v>
      </c>
      <c r="Y28" s="46">
        <v>20000</v>
      </c>
      <c r="Z28" s="46">
        <v>20000</v>
      </c>
      <c r="AA28" s="46">
        <v>20000</v>
      </c>
      <c r="AB28" s="46">
        <v>20000</v>
      </c>
      <c r="AC28" s="46">
        <v>20000</v>
      </c>
      <c r="AD28" s="102">
        <f>N28/12/297</f>
        <v>67.340067340067336</v>
      </c>
    </row>
    <row r="29" spans="1:30" ht="27" customHeight="1" x14ac:dyDescent="0.25">
      <c r="A29" s="26"/>
      <c r="B29" s="2" t="s">
        <v>117</v>
      </c>
      <c r="C29" s="1" t="s">
        <v>123</v>
      </c>
      <c r="D29" s="1"/>
      <c r="E29" s="1"/>
      <c r="F29" s="1"/>
      <c r="G29" s="1"/>
      <c r="H29" s="1"/>
      <c r="I29" s="1"/>
      <c r="J29" s="1"/>
      <c r="K29" s="1"/>
      <c r="L29" s="1"/>
      <c r="M29" s="4"/>
      <c r="N29" s="132">
        <f>SUM(R29:AC29)</f>
        <v>420000</v>
      </c>
      <c r="O29" s="133"/>
      <c r="P29" s="40"/>
      <c r="Q29" s="41"/>
      <c r="R29" s="46">
        <v>35000</v>
      </c>
      <c r="S29" s="46">
        <v>35000</v>
      </c>
      <c r="T29" s="46">
        <v>35000</v>
      </c>
      <c r="U29" s="46">
        <v>35000</v>
      </c>
      <c r="V29" s="46">
        <v>35000</v>
      </c>
      <c r="W29" s="46">
        <v>35000</v>
      </c>
      <c r="X29" s="46">
        <v>35000</v>
      </c>
      <c r="Y29" s="46">
        <v>35000</v>
      </c>
      <c r="Z29" s="46">
        <v>35000</v>
      </c>
      <c r="AA29" s="46">
        <v>35000</v>
      </c>
      <c r="AB29" s="46">
        <v>35000</v>
      </c>
      <c r="AC29" s="46">
        <v>35000</v>
      </c>
      <c r="AD29" s="102">
        <f>N29/12/297</f>
        <v>117.84511784511784</v>
      </c>
    </row>
    <row r="30" spans="1:30" ht="31.5" customHeight="1" outlineLevel="1" x14ac:dyDescent="0.25">
      <c r="A30" s="26"/>
      <c r="B30" s="2" t="s">
        <v>118</v>
      </c>
      <c r="C30" s="1" t="s">
        <v>124</v>
      </c>
      <c r="D30" s="1"/>
      <c r="E30" s="1"/>
      <c r="F30" s="1"/>
      <c r="G30" s="1"/>
      <c r="H30" s="1"/>
      <c r="I30" s="1"/>
      <c r="J30" s="1"/>
      <c r="K30" s="1"/>
      <c r="L30" s="1"/>
      <c r="M30" s="4"/>
      <c r="N30" s="132">
        <f t="shared" si="3"/>
        <v>30000</v>
      </c>
      <c r="O30" s="133"/>
      <c r="P30" s="40"/>
      <c r="Q30" s="41"/>
      <c r="R30" s="46">
        <v>2500</v>
      </c>
      <c r="S30" s="46">
        <v>2500</v>
      </c>
      <c r="T30" s="46">
        <v>2500</v>
      </c>
      <c r="U30" s="46">
        <v>2500</v>
      </c>
      <c r="V30" s="46">
        <v>2500</v>
      </c>
      <c r="W30" s="46">
        <v>2500</v>
      </c>
      <c r="X30" s="46">
        <v>2500</v>
      </c>
      <c r="Y30" s="46">
        <v>2500</v>
      </c>
      <c r="Z30" s="46">
        <v>2500</v>
      </c>
      <c r="AA30" s="46">
        <v>2500</v>
      </c>
      <c r="AB30" s="46">
        <v>2500</v>
      </c>
      <c r="AC30" s="46">
        <v>2500</v>
      </c>
      <c r="AD30" s="102">
        <f>N30/12/297</f>
        <v>8.4175084175084169</v>
      </c>
    </row>
    <row r="31" spans="1:30" s="54" customFormat="1" ht="29.25" customHeight="1" thickBot="1" x14ac:dyDescent="0.3">
      <c r="A31" s="47" t="s">
        <v>61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142">
        <f>SUM(N14:O30)</f>
        <v>5926000</v>
      </c>
      <c r="O31" s="143"/>
      <c r="P31" s="50"/>
      <c r="Q31" s="51"/>
      <c r="R31" s="52">
        <f t="shared" ref="R31:AC31" si="7">SUM(R14:R30)</f>
        <v>453000</v>
      </c>
      <c r="S31" s="52">
        <f t="shared" si="7"/>
        <v>453000</v>
      </c>
      <c r="T31" s="52">
        <f t="shared" si="7"/>
        <v>453000</v>
      </c>
      <c r="U31" s="52">
        <f t="shared" si="7"/>
        <v>453000</v>
      </c>
      <c r="V31" s="52">
        <f t="shared" si="7"/>
        <v>453000</v>
      </c>
      <c r="W31" s="52">
        <f t="shared" si="7"/>
        <v>513000</v>
      </c>
      <c r="X31" s="52">
        <f t="shared" si="7"/>
        <v>513000</v>
      </c>
      <c r="Y31" s="52">
        <f t="shared" si="7"/>
        <v>528000</v>
      </c>
      <c r="Z31" s="52">
        <f t="shared" si="7"/>
        <v>533000</v>
      </c>
      <c r="AA31" s="52">
        <f t="shared" si="7"/>
        <v>533000</v>
      </c>
      <c r="AB31" s="52">
        <f t="shared" si="7"/>
        <v>533000</v>
      </c>
      <c r="AC31" s="52">
        <f t="shared" si="7"/>
        <v>453000</v>
      </c>
      <c r="AD31" s="53"/>
    </row>
    <row r="32" spans="1:30" ht="24.75" customHeight="1" thickBot="1" x14ac:dyDescent="0.3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1:30" ht="38.25" customHeight="1" x14ac:dyDescent="0.25">
      <c r="A33" s="37" t="s">
        <v>2</v>
      </c>
      <c r="B33" s="38" t="s">
        <v>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5"/>
      <c r="N33" s="38"/>
      <c r="O33" s="56"/>
      <c r="P33" s="57"/>
      <c r="Q33" s="58"/>
      <c r="R33" s="59"/>
      <c r="S33" s="58"/>
      <c r="T33" s="58"/>
      <c r="U33" s="58"/>
      <c r="V33" s="58"/>
      <c r="W33" s="58"/>
      <c r="X33" s="58"/>
      <c r="Y33" s="57"/>
      <c r="Z33" s="59"/>
      <c r="AA33" s="58"/>
      <c r="AB33" s="58"/>
      <c r="AC33" s="57"/>
      <c r="AD33" s="60"/>
    </row>
    <row r="34" spans="1:30" ht="43.5" customHeight="1" x14ac:dyDescent="0.25">
      <c r="A34" s="26"/>
      <c r="B34" s="1" t="s">
        <v>33</v>
      </c>
      <c r="C34" s="1" t="s">
        <v>35</v>
      </c>
      <c r="D34" s="1"/>
      <c r="E34" s="1"/>
      <c r="F34" s="1"/>
      <c r="G34" s="1"/>
      <c r="H34" s="1"/>
      <c r="I34" s="1"/>
      <c r="J34" s="1"/>
      <c r="K34" s="1"/>
      <c r="L34" s="1"/>
      <c r="M34" s="4"/>
      <c r="N34" s="132">
        <f t="shared" ref="N34:N41" si="8">SUM(R34:AC34)</f>
        <v>480000</v>
      </c>
      <c r="O34" s="133"/>
      <c r="P34" s="40"/>
      <c r="Q34" s="62"/>
      <c r="R34" s="63">
        <v>40000</v>
      </c>
      <c r="S34" s="63">
        <v>40000</v>
      </c>
      <c r="T34" s="63">
        <v>40000</v>
      </c>
      <c r="U34" s="63">
        <v>40000</v>
      </c>
      <c r="V34" s="63">
        <v>40000</v>
      </c>
      <c r="W34" s="63">
        <v>40000</v>
      </c>
      <c r="X34" s="63">
        <v>40000</v>
      </c>
      <c r="Y34" s="63">
        <v>40000</v>
      </c>
      <c r="Z34" s="63">
        <v>40000</v>
      </c>
      <c r="AA34" s="63">
        <v>40000</v>
      </c>
      <c r="AB34" s="63">
        <v>40000</v>
      </c>
      <c r="AC34" s="63">
        <v>40000</v>
      </c>
      <c r="AD34" s="66" t="s">
        <v>96</v>
      </c>
    </row>
    <row r="35" spans="1:30" ht="41.25" customHeight="1" x14ac:dyDescent="0.25">
      <c r="A35" s="26"/>
      <c r="B35" s="1" t="s">
        <v>34</v>
      </c>
      <c r="C35" s="1" t="s">
        <v>94</v>
      </c>
      <c r="D35" s="1"/>
      <c r="E35" s="1"/>
      <c r="F35" s="1"/>
      <c r="G35" s="1"/>
      <c r="H35" s="1"/>
      <c r="I35" s="1"/>
      <c r="J35" s="1"/>
      <c r="K35" s="1"/>
      <c r="L35" s="1"/>
      <c r="M35" s="4"/>
      <c r="N35" s="132">
        <f t="shared" si="8"/>
        <v>480000</v>
      </c>
      <c r="O35" s="133"/>
      <c r="P35" s="40"/>
      <c r="Q35" s="62"/>
      <c r="R35" s="63">
        <v>40000</v>
      </c>
      <c r="S35" s="63">
        <v>40000</v>
      </c>
      <c r="T35" s="63">
        <v>40000</v>
      </c>
      <c r="U35" s="63">
        <v>40000</v>
      </c>
      <c r="V35" s="63">
        <v>40000</v>
      </c>
      <c r="W35" s="63">
        <v>40000</v>
      </c>
      <c r="X35" s="63">
        <v>40000</v>
      </c>
      <c r="Y35" s="63">
        <v>40000</v>
      </c>
      <c r="Z35" s="63">
        <v>40000</v>
      </c>
      <c r="AA35" s="63">
        <v>40000</v>
      </c>
      <c r="AB35" s="63">
        <v>40000</v>
      </c>
      <c r="AC35" s="63">
        <v>40000</v>
      </c>
      <c r="AD35" s="66" t="s">
        <v>96</v>
      </c>
    </row>
    <row r="36" spans="1:30" ht="42.75" customHeight="1" x14ac:dyDescent="0.25">
      <c r="A36" s="26"/>
      <c r="B36" s="1" t="s">
        <v>36</v>
      </c>
      <c r="C36" s="1" t="s">
        <v>37</v>
      </c>
      <c r="D36" s="1"/>
      <c r="E36" s="1"/>
      <c r="F36" s="1"/>
      <c r="G36" s="1"/>
      <c r="H36" s="1"/>
      <c r="I36" s="1"/>
      <c r="J36" s="1"/>
      <c r="K36" s="1"/>
      <c r="L36" s="1"/>
      <c r="M36" s="4"/>
      <c r="N36" s="132">
        <f t="shared" si="8"/>
        <v>300000</v>
      </c>
      <c r="O36" s="133"/>
      <c r="P36" s="40"/>
      <c r="Q36" s="62"/>
      <c r="R36" s="63">
        <v>25000</v>
      </c>
      <c r="S36" s="64">
        <v>25000</v>
      </c>
      <c r="T36" s="64">
        <v>25000</v>
      </c>
      <c r="U36" s="64">
        <v>25000</v>
      </c>
      <c r="V36" s="64">
        <v>25000</v>
      </c>
      <c r="W36" s="64">
        <v>25000</v>
      </c>
      <c r="X36" s="64">
        <v>25000</v>
      </c>
      <c r="Y36" s="64">
        <v>25000</v>
      </c>
      <c r="Z36" s="64">
        <v>25000</v>
      </c>
      <c r="AA36" s="64">
        <v>25000</v>
      </c>
      <c r="AB36" s="64">
        <v>25000</v>
      </c>
      <c r="AC36" s="65">
        <v>25000</v>
      </c>
      <c r="AD36" s="66" t="s">
        <v>96</v>
      </c>
    </row>
    <row r="37" spans="1:30" ht="33.75" customHeight="1" x14ac:dyDescent="0.25">
      <c r="A37" s="26"/>
      <c r="B37" s="1" t="s">
        <v>38</v>
      </c>
      <c r="C37" s="1" t="s">
        <v>39</v>
      </c>
      <c r="D37" s="1"/>
      <c r="E37" s="1"/>
      <c r="F37" s="1"/>
      <c r="G37" s="1"/>
      <c r="H37" s="1"/>
      <c r="I37" s="1"/>
      <c r="J37" s="1"/>
      <c r="K37" s="1"/>
      <c r="L37" s="1"/>
      <c r="M37" s="4"/>
      <c r="N37" s="132">
        <f t="shared" si="8"/>
        <v>240000</v>
      </c>
      <c r="O37" s="133"/>
      <c r="P37" s="40"/>
      <c r="Q37" s="62"/>
      <c r="R37" s="63">
        <v>20000</v>
      </c>
      <c r="S37" s="63">
        <v>20000</v>
      </c>
      <c r="T37" s="63">
        <v>20000</v>
      </c>
      <c r="U37" s="63">
        <v>20000</v>
      </c>
      <c r="V37" s="63">
        <v>20000</v>
      </c>
      <c r="W37" s="63">
        <v>20000</v>
      </c>
      <c r="X37" s="63">
        <v>20000</v>
      </c>
      <c r="Y37" s="63">
        <v>20000</v>
      </c>
      <c r="Z37" s="63">
        <v>20000</v>
      </c>
      <c r="AA37" s="63">
        <v>20000</v>
      </c>
      <c r="AB37" s="63">
        <v>20000</v>
      </c>
      <c r="AC37" s="63">
        <v>20000</v>
      </c>
      <c r="AD37" s="66" t="s">
        <v>95</v>
      </c>
    </row>
    <row r="38" spans="1:30" ht="51.75" customHeight="1" x14ac:dyDescent="0.25">
      <c r="A38" s="26"/>
      <c r="B38" s="1" t="s">
        <v>119</v>
      </c>
      <c r="C38" s="1" t="s">
        <v>116</v>
      </c>
      <c r="D38" s="1"/>
      <c r="E38" s="1"/>
      <c r="F38" s="1"/>
      <c r="G38" s="1"/>
      <c r="H38" s="1"/>
      <c r="I38" s="1"/>
      <c r="J38" s="1"/>
      <c r="K38" s="1"/>
      <c r="L38" s="1"/>
      <c r="M38" s="4"/>
      <c r="N38" s="132">
        <f t="shared" si="8"/>
        <v>480000</v>
      </c>
      <c r="O38" s="133"/>
      <c r="P38" s="40"/>
      <c r="Q38" s="62"/>
      <c r="R38" s="63">
        <v>40000</v>
      </c>
      <c r="S38" s="63">
        <v>40000</v>
      </c>
      <c r="T38" s="63">
        <v>40000</v>
      </c>
      <c r="U38" s="63">
        <v>40000</v>
      </c>
      <c r="V38" s="63">
        <v>40000</v>
      </c>
      <c r="W38" s="63">
        <v>40000</v>
      </c>
      <c r="X38" s="63">
        <v>40000</v>
      </c>
      <c r="Y38" s="63">
        <v>40000</v>
      </c>
      <c r="Z38" s="63">
        <v>40000</v>
      </c>
      <c r="AA38" s="63">
        <v>40000</v>
      </c>
      <c r="AB38" s="63">
        <v>40000</v>
      </c>
      <c r="AC38" s="63">
        <v>40000</v>
      </c>
      <c r="AD38" s="67" t="s">
        <v>96</v>
      </c>
    </row>
    <row r="39" spans="1:30" ht="60.75" customHeight="1" x14ac:dyDescent="0.25">
      <c r="A39" s="26"/>
      <c r="B39" s="1" t="s">
        <v>120</v>
      </c>
      <c r="C39" s="1" t="s">
        <v>87</v>
      </c>
      <c r="D39" s="1"/>
      <c r="E39" s="1"/>
      <c r="F39" s="1"/>
      <c r="G39" s="1"/>
      <c r="H39" s="1"/>
      <c r="I39" s="1"/>
      <c r="J39" s="1"/>
      <c r="K39" s="1"/>
      <c r="L39" s="1"/>
      <c r="M39" s="4"/>
      <c r="N39" s="132">
        <f>SUM(R39:AC39)</f>
        <v>120000</v>
      </c>
      <c r="O39" s="133"/>
      <c r="P39" s="40"/>
      <c r="Q39" s="62"/>
      <c r="R39" s="63">
        <v>10000</v>
      </c>
      <c r="S39" s="63">
        <v>10000</v>
      </c>
      <c r="T39" s="63">
        <v>10000</v>
      </c>
      <c r="U39" s="63">
        <v>10000</v>
      </c>
      <c r="V39" s="63">
        <v>10000</v>
      </c>
      <c r="W39" s="63">
        <v>10000</v>
      </c>
      <c r="X39" s="63">
        <v>10000</v>
      </c>
      <c r="Y39" s="63">
        <v>10000</v>
      </c>
      <c r="Z39" s="63">
        <v>10000</v>
      </c>
      <c r="AA39" s="63">
        <v>10000</v>
      </c>
      <c r="AB39" s="63">
        <v>10000</v>
      </c>
      <c r="AC39" s="63">
        <v>10000</v>
      </c>
      <c r="AD39" s="67" t="s">
        <v>96</v>
      </c>
    </row>
    <row r="40" spans="1:30" s="54" customFormat="1" ht="35.25" customHeight="1" x14ac:dyDescent="0.25">
      <c r="A40" s="26"/>
      <c r="B40" s="1" t="s">
        <v>115</v>
      </c>
      <c r="C40" s="1" t="s">
        <v>114</v>
      </c>
      <c r="D40" s="1"/>
      <c r="E40" s="1"/>
      <c r="F40" s="1"/>
      <c r="G40" s="1"/>
      <c r="H40" s="1"/>
      <c r="I40" s="1"/>
      <c r="J40" s="1"/>
      <c r="K40" s="1"/>
      <c r="L40" s="1"/>
      <c r="M40" s="4"/>
      <c r="N40" s="132">
        <f>SUM(R40:AC40)</f>
        <v>120000</v>
      </c>
      <c r="O40" s="133"/>
      <c r="P40" s="40"/>
      <c r="Q40" s="62"/>
      <c r="R40" s="63">
        <v>10000</v>
      </c>
      <c r="S40" s="63">
        <v>10000</v>
      </c>
      <c r="T40" s="63">
        <v>10000</v>
      </c>
      <c r="U40" s="63">
        <v>10000</v>
      </c>
      <c r="V40" s="63">
        <v>10000</v>
      </c>
      <c r="W40" s="63">
        <v>10000</v>
      </c>
      <c r="X40" s="63">
        <v>10000</v>
      </c>
      <c r="Y40" s="63">
        <v>10000</v>
      </c>
      <c r="Z40" s="63">
        <v>10000</v>
      </c>
      <c r="AA40" s="63">
        <v>10000</v>
      </c>
      <c r="AB40" s="63">
        <v>10000</v>
      </c>
      <c r="AC40" s="63">
        <v>10000</v>
      </c>
      <c r="AD40" s="102">
        <f>N40/12/297</f>
        <v>33.670033670033668</v>
      </c>
    </row>
    <row r="41" spans="1:30" s="54" customFormat="1" ht="78" customHeight="1" x14ac:dyDescent="0.25">
      <c r="A41" s="26"/>
      <c r="B41" s="1" t="s">
        <v>121</v>
      </c>
      <c r="C41" s="1" t="s">
        <v>75</v>
      </c>
      <c r="D41" s="1"/>
      <c r="E41" s="1"/>
      <c r="F41" s="1"/>
      <c r="G41" s="1"/>
      <c r="H41" s="1"/>
      <c r="I41" s="1"/>
      <c r="J41" s="1"/>
      <c r="K41" s="1"/>
      <c r="L41" s="1"/>
      <c r="M41" s="4"/>
      <c r="N41" s="132">
        <f t="shared" si="8"/>
        <v>240000</v>
      </c>
      <c r="O41" s="133"/>
      <c r="P41" s="40"/>
      <c r="Q41" s="62"/>
      <c r="R41" s="63">
        <v>20000</v>
      </c>
      <c r="S41" s="63">
        <v>20000</v>
      </c>
      <c r="T41" s="63">
        <v>20000</v>
      </c>
      <c r="U41" s="63">
        <v>20000</v>
      </c>
      <c r="V41" s="63">
        <v>20000</v>
      </c>
      <c r="W41" s="63">
        <v>20000</v>
      </c>
      <c r="X41" s="63">
        <v>20000</v>
      </c>
      <c r="Y41" s="63">
        <v>20000</v>
      </c>
      <c r="Z41" s="63">
        <v>20000</v>
      </c>
      <c r="AA41" s="63">
        <v>20000</v>
      </c>
      <c r="AB41" s="63">
        <v>20000</v>
      </c>
      <c r="AC41" s="63">
        <v>20000</v>
      </c>
      <c r="AD41" s="102">
        <f>N41/12/297</f>
        <v>67.340067340067336</v>
      </c>
    </row>
    <row r="42" spans="1:30" s="54" customFormat="1" ht="46.5" customHeight="1" thickBot="1" x14ac:dyDescent="0.3">
      <c r="A42" s="47" t="s">
        <v>60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140">
        <f>SUM(N34:O41)</f>
        <v>2460000</v>
      </c>
      <c r="O42" s="141"/>
      <c r="P42" s="50"/>
      <c r="Q42" s="68"/>
      <c r="R42" s="69">
        <f t="shared" ref="R42:AC42" si="9">SUM(R34:R41)</f>
        <v>205000</v>
      </c>
      <c r="S42" s="70">
        <f t="shared" si="9"/>
        <v>205000</v>
      </c>
      <c r="T42" s="70">
        <f t="shared" si="9"/>
        <v>205000</v>
      </c>
      <c r="U42" s="70">
        <f t="shared" si="9"/>
        <v>205000</v>
      </c>
      <c r="V42" s="70">
        <f t="shared" si="9"/>
        <v>205000</v>
      </c>
      <c r="W42" s="70">
        <f t="shared" si="9"/>
        <v>205000</v>
      </c>
      <c r="X42" s="70">
        <f t="shared" si="9"/>
        <v>205000</v>
      </c>
      <c r="Y42" s="71">
        <f t="shared" si="9"/>
        <v>205000</v>
      </c>
      <c r="Z42" s="69">
        <f t="shared" si="9"/>
        <v>205000</v>
      </c>
      <c r="AA42" s="70">
        <f t="shared" si="9"/>
        <v>205000</v>
      </c>
      <c r="AB42" s="70">
        <f t="shared" si="9"/>
        <v>205000</v>
      </c>
      <c r="AC42" s="71">
        <f t="shared" si="9"/>
        <v>205000</v>
      </c>
      <c r="AD42" s="102"/>
    </row>
    <row r="43" spans="1:30" s="54" customFormat="1" ht="48" customHeight="1" thickBot="1" x14ac:dyDescent="0.3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2"/>
    </row>
    <row r="44" spans="1:30" ht="39.75" customHeight="1" x14ac:dyDescent="0.25">
      <c r="A44" s="37" t="s">
        <v>4</v>
      </c>
      <c r="B44" s="38" t="s">
        <v>5</v>
      </c>
      <c r="C44" s="38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19"/>
      <c r="O44" s="72"/>
      <c r="P44" s="29"/>
      <c r="Q44" s="44"/>
      <c r="R44" s="30"/>
      <c r="S44" s="44"/>
      <c r="T44" s="44"/>
      <c r="U44" s="44"/>
      <c r="V44" s="44"/>
      <c r="W44" s="44"/>
      <c r="X44" s="44"/>
      <c r="Y44" s="29"/>
      <c r="Z44" s="30"/>
      <c r="AA44" s="44"/>
      <c r="AB44" s="44"/>
      <c r="AC44" s="29"/>
      <c r="AD44" s="21"/>
    </row>
    <row r="45" spans="1:30" ht="57.75" customHeight="1" x14ac:dyDescent="0.25">
      <c r="A45" s="26"/>
      <c r="B45" s="1" t="s">
        <v>40</v>
      </c>
      <c r="C45" s="134" t="s">
        <v>90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5"/>
      <c r="N45" s="138">
        <f>N42*0.3</f>
        <v>738000</v>
      </c>
      <c r="O45" s="139"/>
      <c r="P45" s="40"/>
      <c r="Q45" s="62"/>
      <c r="R45" s="63">
        <f>R42*0.3</f>
        <v>61500</v>
      </c>
      <c r="S45" s="64">
        <f t="shared" ref="S45:AC45" si="10">S42*0.3</f>
        <v>61500</v>
      </c>
      <c r="T45" s="64">
        <f t="shared" si="10"/>
        <v>61500</v>
      </c>
      <c r="U45" s="64">
        <f t="shared" si="10"/>
        <v>61500</v>
      </c>
      <c r="V45" s="64">
        <f t="shared" si="10"/>
        <v>61500</v>
      </c>
      <c r="W45" s="64">
        <f t="shared" si="10"/>
        <v>61500</v>
      </c>
      <c r="X45" s="64">
        <f t="shared" si="10"/>
        <v>61500</v>
      </c>
      <c r="Y45" s="64">
        <f t="shared" si="10"/>
        <v>61500</v>
      </c>
      <c r="Z45" s="64">
        <f t="shared" si="10"/>
        <v>61500</v>
      </c>
      <c r="AA45" s="64">
        <f t="shared" si="10"/>
        <v>61500</v>
      </c>
      <c r="AB45" s="64">
        <f t="shared" si="10"/>
        <v>61500</v>
      </c>
      <c r="AC45" s="65">
        <f t="shared" si="10"/>
        <v>61500</v>
      </c>
      <c r="AD45" s="27"/>
    </row>
    <row r="46" spans="1:30" ht="45.75" customHeight="1" x14ac:dyDescent="0.25">
      <c r="A46" s="26"/>
      <c r="B46" s="1" t="s">
        <v>32</v>
      </c>
      <c r="C46" s="1" t="s">
        <v>27</v>
      </c>
      <c r="D46" s="1"/>
      <c r="E46" s="1"/>
      <c r="F46" s="1"/>
      <c r="G46" s="1"/>
      <c r="H46" s="1"/>
      <c r="I46" s="1"/>
      <c r="J46" s="1"/>
      <c r="K46" s="1"/>
      <c r="L46" s="1"/>
      <c r="M46" s="4"/>
      <c r="N46" s="132">
        <v>100000</v>
      </c>
      <c r="O46" s="133"/>
      <c r="P46" s="40"/>
      <c r="Q46" s="62"/>
      <c r="R46" s="92">
        <v>8333</v>
      </c>
      <c r="S46" s="92">
        <v>8333</v>
      </c>
      <c r="T46" s="92">
        <v>8333</v>
      </c>
      <c r="U46" s="92">
        <v>8333</v>
      </c>
      <c r="V46" s="92">
        <v>8333</v>
      </c>
      <c r="W46" s="92">
        <v>8333</v>
      </c>
      <c r="X46" s="92">
        <v>8333</v>
      </c>
      <c r="Y46" s="92">
        <v>8333</v>
      </c>
      <c r="Z46" s="92">
        <v>8333</v>
      </c>
      <c r="AA46" s="92">
        <v>8333</v>
      </c>
      <c r="AB46" s="92">
        <v>8333</v>
      </c>
      <c r="AC46" s="92">
        <v>8337</v>
      </c>
      <c r="AD46" s="27"/>
    </row>
    <row r="47" spans="1:30" ht="45.75" customHeight="1" x14ac:dyDescent="0.25">
      <c r="A47" s="26"/>
      <c r="B47" s="1" t="s">
        <v>26</v>
      </c>
      <c r="C47" s="1" t="s">
        <v>88</v>
      </c>
      <c r="D47" s="1"/>
      <c r="E47" s="1"/>
      <c r="F47" s="1"/>
      <c r="G47" s="1"/>
      <c r="H47" s="1"/>
      <c r="I47" s="1"/>
      <c r="J47" s="1"/>
      <c r="K47" s="1"/>
      <c r="L47" s="1"/>
      <c r="M47" s="4"/>
      <c r="N47" s="132">
        <v>72000</v>
      </c>
      <c r="O47" s="133"/>
      <c r="P47" s="40"/>
      <c r="Q47" s="62"/>
      <c r="R47" s="63">
        <v>6000</v>
      </c>
      <c r="S47" s="63">
        <v>6000</v>
      </c>
      <c r="T47" s="63">
        <v>6000</v>
      </c>
      <c r="U47" s="63">
        <v>6000</v>
      </c>
      <c r="V47" s="63">
        <v>6000</v>
      </c>
      <c r="W47" s="63">
        <v>6000</v>
      </c>
      <c r="X47" s="63">
        <v>6000</v>
      </c>
      <c r="Y47" s="63">
        <v>6000</v>
      </c>
      <c r="Z47" s="63">
        <v>6000</v>
      </c>
      <c r="AA47" s="63">
        <v>6000</v>
      </c>
      <c r="AB47" s="63">
        <v>6000</v>
      </c>
      <c r="AC47" s="63">
        <v>6000</v>
      </c>
      <c r="AD47" s="27"/>
    </row>
    <row r="48" spans="1:30" ht="31.5" customHeight="1" x14ac:dyDescent="0.25">
      <c r="A48" s="26"/>
      <c r="B48" s="1" t="s">
        <v>28</v>
      </c>
      <c r="C48" s="134" t="s">
        <v>15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5"/>
      <c r="N48" s="138">
        <f>SUM(R48:AC48)</f>
        <v>12000</v>
      </c>
      <c r="O48" s="139"/>
      <c r="P48" s="40"/>
      <c r="Q48" s="62"/>
      <c r="R48" s="63">
        <v>0</v>
      </c>
      <c r="S48" s="64">
        <v>0</v>
      </c>
      <c r="T48" s="64">
        <v>3000</v>
      </c>
      <c r="U48" s="64">
        <v>0</v>
      </c>
      <c r="V48" s="64">
        <v>0</v>
      </c>
      <c r="W48" s="64">
        <v>3000</v>
      </c>
      <c r="X48" s="64">
        <v>0</v>
      </c>
      <c r="Y48" s="65">
        <v>0</v>
      </c>
      <c r="Z48" s="63">
        <v>3000</v>
      </c>
      <c r="AA48" s="64">
        <v>0</v>
      </c>
      <c r="AB48" s="64">
        <v>0</v>
      </c>
      <c r="AC48" s="65">
        <v>3000</v>
      </c>
      <c r="AD48" s="27"/>
    </row>
    <row r="49" spans="1:30" ht="41.25" customHeight="1" x14ac:dyDescent="0.25">
      <c r="A49" s="26"/>
      <c r="B49" s="1" t="s">
        <v>31</v>
      </c>
      <c r="C49" s="134" t="s">
        <v>46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5"/>
      <c r="N49" s="132">
        <f>SUM(R49:AC49)</f>
        <v>960000</v>
      </c>
      <c r="O49" s="133"/>
      <c r="P49" s="40"/>
      <c r="Q49" s="62"/>
      <c r="R49" s="63">
        <v>80000</v>
      </c>
      <c r="S49" s="63">
        <v>80000</v>
      </c>
      <c r="T49" s="63">
        <v>80000</v>
      </c>
      <c r="U49" s="63">
        <v>80000</v>
      </c>
      <c r="V49" s="63">
        <v>80000</v>
      </c>
      <c r="W49" s="63">
        <v>80000</v>
      </c>
      <c r="X49" s="63">
        <v>80000</v>
      </c>
      <c r="Y49" s="63">
        <v>80000</v>
      </c>
      <c r="Z49" s="63">
        <v>80000</v>
      </c>
      <c r="AA49" s="63">
        <v>80000</v>
      </c>
      <c r="AB49" s="63">
        <v>80000</v>
      </c>
      <c r="AC49" s="63">
        <v>80000</v>
      </c>
      <c r="AD49" s="27"/>
    </row>
    <row r="50" spans="1:30" ht="30" customHeight="1" x14ac:dyDescent="0.25">
      <c r="A50" s="26"/>
      <c r="B50" s="1" t="s">
        <v>43</v>
      </c>
      <c r="C50" s="134" t="s">
        <v>47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5"/>
      <c r="N50" s="132">
        <f>SUM(R50:AC50)</f>
        <v>429120</v>
      </c>
      <c r="O50" s="133"/>
      <c r="P50" s="40"/>
      <c r="Q50" s="62"/>
      <c r="R50" s="63">
        <f>298*120</f>
        <v>35760</v>
      </c>
      <c r="S50" s="64">
        <f t="shared" ref="S50:AC50" si="11">298*120</f>
        <v>35760</v>
      </c>
      <c r="T50" s="64">
        <f t="shared" si="11"/>
        <v>35760</v>
      </c>
      <c r="U50" s="64">
        <f t="shared" si="11"/>
        <v>35760</v>
      </c>
      <c r="V50" s="64">
        <f t="shared" si="11"/>
        <v>35760</v>
      </c>
      <c r="W50" s="64">
        <f t="shared" si="11"/>
        <v>35760</v>
      </c>
      <c r="X50" s="64">
        <f t="shared" si="11"/>
        <v>35760</v>
      </c>
      <c r="Y50" s="64">
        <f t="shared" si="11"/>
        <v>35760</v>
      </c>
      <c r="Z50" s="64">
        <f t="shared" si="11"/>
        <v>35760</v>
      </c>
      <c r="AA50" s="64">
        <f t="shared" si="11"/>
        <v>35760</v>
      </c>
      <c r="AB50" s="64">
        <f t="shared" si="11"/>
        <v>35760</v>
      </c>
      <c r="AC50" s="65">
        <f t="shared" si="11"/>
        <v>35760</v>
      </c>
      <c r="AD50" s="27"/>
    </row>
    <row r="51" spans="1:30" ht="30" customHeight="1" x14ac:dyDescent="0.25">
      <c r="A51" s="26"/>
      <c r="B51" s="1" t="s">
        <v>44</v>
      </c>
      <c r="C51" s="134" t="s">
        <v>68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5"/>
      <c r="N51" s="132">
        <v>12000</v>
      </c>
      <c r="O51" s="133"/>
      <c r="P51" s="40"/>
      <c r="Q51" s="62"/>
      <c r="R51" s="63">
        <v>1000</v>
      </c>
      <c r="S51" s="63">
        <v>1000</v>
      </c>
      <c r="T51" s="63">
        <v>1000</v>
      </c>
      <c r="U51" s="63">
        <v>1000</v>
      </c>
      <c r="V51" s="63">
        <v>1000</v>
      </c>
      <c r="W51" s="63">
        <v>1000</v>
      </c>
      <c r="X51" s="63">
        <v>1000</v>
      </c>
      <c r="Y51" s="63">
        <v>1000</v>
      </c>
      <c r="Z51" s="63">
        <v>1000</v>
      </c>
      <c r="AA51" s="63">
        <v>1000</v>
      </c>
      <c r="AB51" s="63">
        <v>1000</v>
      </c>
      <c r="AC51" s="63">
        <v>1000</v>
      </c>
      <c r="AD51" s="27"/>
    </row>
    <row r="52" spans="1:30" ht="30" customHeight="1" x14ac:dyDescent="0.25">
      <c r="A52" s="22" t="s">
        <v>14</v>
      </c>
      <c r="B52" s="2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152">
        <f>SUM(N45:O51)</f>
        <v>2323120</v>
      </c>
      <c r="O52" s="153"/>
      <c r="P52" s="75"/>
      <c r="Q52" s="62"/>
      <c r="R52" s="76">
        <f t="shared" ref="R52:AC52" si="12">SUM(R45:R51)</f>
        <v>192593</v>
      </c>
      <c r="S52" s="77">
        <f t="shared" si="12"/>
        <v>192593</v>
      </c>
      <c r="T52" s="77">
        <f t="shared" si="12"/>
        <v>195593</v>
      </c>
      <c r="U52" s="77">
        <f t="shared" si="12"/>
        <v>192593</v>
      </c>
      <c r="V52" s="77">
        <f t="shared" si="12"/>
        <v>192593</v>
      </c>
      <c r="W52" s="77">
        <f t="shared" si="12"/>
        <v>195593</v>
      </c>
      <c r="X52" s="77">
        <f t="shared" si="12"/>
        <v>192593</v>
      </c>
      <c r="Y52" s="78">
        <f t="shared" si="12"/>
        <v>192593</v>
      </c>
      <c r="Z52" s="76">
        <f t="shared" si="12"/>
        <v>195593</v>
      </c>
      <c r="AA52" s="77">
        <f t="shared" si="12"/>
        <v>192593</v>
      </c>
      <c r="AB52" s="77">
        <f t="shared" si="12"/>
        <v>192593</v>
      </c>
      <c r="AC52" s="78">
        <f t="shared" si="12"/>
        <v>195597</v>
      </c>
      <c r="AD52" s="79"/>
    </row>
    <row r="53" spans="1:30" ht="51" customHeight="1" x14ac:dyDescent="0.25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8"/>
    </row>
    <row r="54" spans="1:30" ht="38.25" customHeight="1" x14ac:dyDescent="0.25">
      <c r="A54" s="101" t="s">
        <v>41</v>
      </c>
      <c r="B54" s="159" t="s">
        <v>42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60"/>
    </row>
    <row r="55" spans="1:30" ht="30" customHeight="1" x14ac:dyDescent="0.25">
      <c r="A55" s="26"/>
      <c r="B55" s="80" t="s">
        <v>69</v>
      </c>
      <c r="C55" s="134" t="s">
        <v>106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5"/>
      <c r="N55" s="132">
        <f>SUM(R55:AC55)</f>
        <v>600000</v>
      </c>
      <c r="O55" s="133"/>
      <c r="P55" s="40"/>
      <c r="Q55" s="62"/>
      <c r="R55" s="92">
        <v>50000</v>
      </c>
      <c r="S55" s="92">
        <v>50000</v>
      </c>
      <c r="T55" s="92">
        <v>50000</v>
      </c>
      <c r="U55" s="92">
        <v>50000</v>
      </c>
      <c r="V55" s="92">
        <v>50000</v>
      </c>
      <c r="W55" s="92">
        <v>50000</v>
      </c>
      <c r="X55" s="92">
        <v>50000</v>
      </c>
      <c r="Y55" s="92">
        <v>50000</v>
      </c>
      <c r="Z55" s="92">
        <v>50000</v>
      </c>
      <c r="AA55" s="92">
        <v>50000</v>
      </c>
      <c r="AB55" s="92">
        <v>50000</v>
      </c>
      <c r="AC55" s="92">
        <v>50000</v>
      </c>
      <c r="AD55" s="27"/>
    </row>
    <row r="56" spans="1:30" ht="30" customHeight="1" x14ac:dyDescent="0.25">
      <c r="A56" s="22" t="s">
        <v>77</v>
      </c>
      <c r="B56" s="2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152">
        <f>SUM(N55:O55)</f>
        <v>600000</v>
      </c>
      <c r="O56" s="153"/>
      <c r="P56" s="75"/>
      <c r="Q56" s="62"/>
      <c r="R56" s="76">
        <f>SUM(R55)</f>
        <v>50000</v>
      </c>
      <c r="S56" s="76">
        <f t="shared" ref="S56:AC56" si="13">SUM(S55)</f>
        <v>50000</v>
      </c>
      <c r="T56" s="76">
        <f t="shared" si="13"/>
        <v>50000</v>
      </c>
      <c r="U56" s="76">
        <f t="shared" si="13"/>
        <v>50000</v>
      </c>
      <c r="V56" s="76">
        <f t="shared" si="13"/>
        <v>50000</v>
      </c>
      <c r="W56" s="76">
        <f t="shared" si="13"/>
        <v>50000</v>
      </c>
      <c r="X56" s="76">
        <f t="shared" si="13"/>
        <v>50000</v>
      </c>
      <c r="Y56" s="76">
        <f t="shared" si="13"/>
        <v>50000</v>
      </c>
      <c r="Z56" s="76">
        <f t="shared" si="13"/>
        <v>50000</v>
      </c>
      <c r="AA56" s="76">
        <f t="shared" si="13"/>
        <v>50000</v>
      </c>
      <c r="AB56" s="76">
        <f t="shared" si="13"/>
        <v>50000</v>
      </c>
      <c r="AC56" s="76">
        <f t="shared" si="13"/>
        <v>50000</v>
      </c>
      <c r="AD56" s="27"/>
    </row>
    <row r="57" spans="1:30" ht="20.25" x14ac:dyDescent="0.25">
      <c r="A57" s="83" t="s">
        <v>24</v>
      </c>
      <c r="B57" s="84" t="s">
        <v>25</v>
      </c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9"/>
      <c r="O57" s="72">
        <v>0</v>
      </c>
      <c r="P57" s="29"/>
      <c r="Q57" s="44"/>
      <c r="R57" s="30"/>
      <c r="S57" s="44"/>
      <c r="T57" s="44"/>
      <c r="U57" s="44"/>
      <c r="V57" s="44"/>
      <c r="W57" s="44"/>
      <c r="X57" s="44"/>
      <c r="Y57" s="29"/>
      <c r="Z57" s="30" t="s">
        <v>82</v>
      </c>
      <c r="AA57" s="44"/>
      <c r="AB57" s="44"/>
      <c r="AC57" s="29"/>
      <c r="AD57" s="27"/>
    </row>
    <row r="58" spans="1:30" ht="20.25" x14ac:dyDescent="0.25">
      <c r="A58" s="26" t="s">
        <v>10</v>
      </c>
      <c r="B58" s="1" t="s">
        <v>105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138">
        <v>60000</v>
      </c>
      <c r="O58" s="139"/>
      <c r="P58" s="40"/>
      <c r="Q58" s="62"/>
      <c r="R58" s="63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5">
        <v>0</v>
      </c>
      <c r="Z58" s="63">
        <v>0</v>
      </c>
      <c r="AA58" s="64">
        <v>0</v>
      </c>
      <c r="AB58" s="64">
        <v>0</v>
      </c>
      <c r="AC58" s="65">
        <v>0</v>
      </c>
      <c r="AD58" s="27"/>
    </row>
    <row r="59" spans="1:30" ht="20.25" x14ac:dyDescent="0.25">
      <c r="A59" s="26" t="s">
        <v>11</v>
      </c>
      <c r="B59" s="1" t="s">
        <v>104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138">
        <v>170000</v>
      </c>
      <c r="O59" s="139"/>
      <c r="P59" s="40"/>
      <c r="Q59" s="62"/>
      <c r="R59" s="63">
        <v>12000</v>
      </c>
      <c r="S59" s="64">
        <v>12000</v>
      </c>
      <c r="T59" s="64">
        <v>12000</v>
      </c>
      <c r="U59" s="64">
        <v>12000</v>
      </c>
      <c r="V59" s="64">
        <v>12000</v>
      </c>
      <c r="W59" s="64">
        <v>12000</v>
      </c>
      <c r="X59" s="64">
        <v>12000</v>
      </c>
      <c r="Y59" s="64">
        <v>12000</v>
      </c>
      <c r="Z59" s="64">
        <v>12000</v>
      </c>
      <c r="AA59" s="64">
        <v>12000</v>
      </c>
      <c r="AB59" s="64">
        <v>12000</v>
      </c>
      <c r="AC59" s="65">
        <v>12000</v>
      </c>
      <c r="AD59" s="27"/>
    </row>
    <row r="60" spans="1:30" ht="20.25" x14ac:dyDescent="0.25">
      <c r="A60" s="26" t="s">
        <v>12</v>
      </c>
      <c r="B60" s="134" t="s">
        <v>91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5"/>
      <c r="N60" s="138">
        <v>20000</v>
      </c>
      <c r="O60" s="139"/>
      <c r="P60" s="40"/>
      <c r="Q60" s="62"/>
      <c r="R60" s="63">
        <v>0</v>
      </c>
      <c r="S60" s="64">
        <v>0</v>
      </c>
      <c r="T60" s="64">
        <v>10000</v>
      </c>
      <c r="U60" s="64">
        <v>0</v>
      </c>
      <c r="V60" s="64">
        <v>0</v>
      </c>
      <c r="W60" s="81" t="s">
        <v>89</v>
      </c>
      <c r="X60" s="64">
        <v>0</v>
      </c>
      <c r="Y60" s="65">
        <v>0</v>
      </c>
      <c r="Z60" s="63">
        <v>10000</v>
      </c>
      <c r="AA60" s="64">
        <v>0</v>
      </c>
      <c r="AB60" s="64">
        <v>0</v>
      </c>
      <c r="AC60" s="82" t="s">
        <v>89</v>
      </c>
      <c r="AD60" s="27"/>
    </row>
    <row r="61" spans="1:30" ht="20.25" x14ac:dyDescent="0.25">
      <c r="A61" s="3" t="s">
        <v>50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154">
        <f>SUM(N58:O60)</f>
        <v>250000</v>
      </c>
      <c r="O61" s="155"/>
      <c r="P61" s="40"/>
      <c r="Q61" s="62"/>
      <c r="R61" s="63">
        <f t="shared" ref="R61:AC61" si="14">SUM(R58:R60)</f>
        <v>12000</v>
      </c>
      <c r="S61" s="64">
        <f t="shared" si="14"/>
        <v>12000</v>
      </c>
      <c r="T61" s="64">
        <f t="shared" si="14"/>
        <v>22000</v>
      </c>
      <c r="U61" s="64">
        <f t="shared" si="14"/>
        <v>12000</v>
      </c>
      <c r="V61" s="64">
        <f t="shared" si="14"/>
        <v>12000</v>
      </c>
      <c r="W61" s="64">
        <f t="shared" si="14"/>
        <v>12000</v>
      </c>
      <c r="X61" s="64">
        <f t="shared" si="14"/>
        <v>12000</v>
      </c>
      <c r="Y61" s="65">
        <f t="shared" si="14"/>
        <v>12000</v>
      </c>
      <c r="Z61" s="63">
        <f t="shared" si="14"/>
        <v>22000</v>
      </c>
      <c r="AA61" s="64">
        <f t="shared" si="14"/>
        <v>12000</v>
      </c>
      <c r="AB61" s="64">
        <f t="shared" si="14"/>
        <v>12000</v>
      </c>
      <c r="AC61" s="65">
        <f t="shared" si="14"/>
        <v>12000</v>
      </c>
      <c r="AD61" s="27"/>
    </row>
    <row r="62" spans="1:30" ht="20.25" x14ac:dyDescent="0.3">
      <c r="A62" s="146" t="s">
        <v>13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8"/>
      <c r="N62" s="19"/>
      <c r="O62" s="72"/>
      <c r="P62" s="29"/>
      <c r="Q62" s="44"/>
      <c r="R62" s="30"/>
      <c r="S62" s="44"/>
      <c r="T62" s="44"/>
      <c r="U62" s="44"/>
      <c r="V62" s="44"/>
      <c r="W62" s="44"/>
      <c r="X62" s="44"/>
      <c r="Y62" s="29"/>
      <c r="Z62" s="30"/>
      <c r="AA62" s="44"/>
      <c r="AB62" s="44"/>
      <c r="AC62" s="29"/>
      <c r="AD62" s="85"/>
    </row>
    <row r="63" spans="1:30" ht="27" thickBot="1" x14ac:dyDescent="0.3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1"/>
      <c r="N63" s="144">
        <f>SUM(N61,N56,N52,N42,N31)</f>
        <v>11559120</v>
      </c>
      <c r="O63" s="145"/>
      <c r="P63" s="86"/>
      <c r="Q63" s="87"/>
      <c r="R63" s="88">
        <f t="shared" ref="R63:AC63" si="15">SUM(R61,R56,R52,R42,R31)</f>
        <v>912593</v>
      </c>
      <c r="S63" s="88">
        <f t="shared" si="15"/>
        <v>912593</v>
      </c>
      <c r="T63" s="88">
        <f t="shared" si="15"/>
        <v>925593</v>
      </c>
      <c r="U63" s="88">
        <f t="shared" si="15"/>
        <v>912593</v>
      </c>
      <c r="V63" s="88">
        <f t="shared" si="15"/>
        <v>912593</v>
      </c>
      <c r="W63" s="88">
        <f t="shared" si="15"/>
        <v>975593</v>
      </c>
      <c r="X63" s="88">
        <f t="shared" si="15"/>
        <v>972593</v>
      </c>
      <c r="Y63" s="88">
        <f t="shared" si="15"/>
        <v>987593</v>
      </c>
      <c r="Z63" s="88">
        <f t="shared" si="15"/>
        <v>1005593</v>
      </c>
      <c r="AA63" s="88">
        <f t="shared" si="15"/>
        <v>992593</v>
      </c>
      <c r="AB63" s="88">
        <f t="shared" si="15"/>
        <v>992593</v>
      </c>
      <c r="AC63" s="88">
        <f t="shared" si="15"/>
        <v>915597</v>
      </c>
      <c r="AD63" s="27"/>
    </row>
    <row r="64" spans="1:30" x14ac:dyDescent="0.25"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</row>
    <row r="65" spans="15:29" x14ac:dyDescent="0.25"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</row>
    <row r="66" spans="15:29" x14ac:dyDescent="0.25"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</row>
    <row r="67" spans="15:29" x14ac:dyDescent="0.25"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</row>
  </sheetData>
  <mergeCells count="69">
    <mergeCell ref="N52:O52"/>
    <mergeCell ref="A53:AD53"/>
    <mergeCell ref="B54:AD54"/>
    <mergeCell ref="N55:O55"/>
    <mergeCell ref="C49:M49"/>
    <mergeCell ref="N49:O49"/>
    <mergeCell ref="C50:M50"/>
    <mergeCell ref="N50:O50"/>
    <mergeCell ref="C51:M51"/>
    <mergeCell ref="N51:O51"/>
    <mergeCell ref="N63:O63"/>
    <mergeCell ref="A62:M63"/>
    <mergeCell ref="N56:O56"/>
    <mergeCell ref="N58:O58"/>
    <mergeCell ref="N59:O59"/>
    <mergeCell ref="B60:M60"/>
    <mergeCell ref="N60:O60"/>
    <mergeCell ref="N61:O61"/>
    <mergeCell ref="C45:M45"/>
    <mergeCell ref="N45:O45"/>
    <mergeCell ref="N46:O46"/>
    <mergeCell ref="N47:O47"/>
    <mergeCell ref="C48:M48"/>
    <mergeCell ref="N48:O48"/>
    <mergeCell ref="N38:O38"/>
    <mergeCell ref="N42:O42"/>
    <mergeCell ref="A43:AD43"/>
    <mergeCell ref="N31:O31"/>
    <mergeCell ref="A32:AD32"/>
    <mergeCell ref="N34:O34"/>
    <mergeCell ref="N36:O36"/>
    <mergeCell ref="N41:O41"/>
    <mergeCell ref="N39:O39"/>
    <mergeCell ref="N40:O40"/>
    <mergeCell ref="N37:O37"/>
    <mergeCell ref="N35:O35"/>
    <mergeCell ref="N30:O30"/>
    <mergeCell ref="N24:O24"/>
    <mergeCell ref="N25:O25"/>
    <mergeCell ref="N26:O26"/>
    <mergeCell ref="N27:O27"/>
    <mergeCell ref="N29:O29"/>
    <mergeCell ref="B12:M12"/>
    <mergeCell ref="N6:O6"/>
    <mergeCell ref="N7:O7"/>
    <mergeCell ref="N28:O28"/>
    <mergeCell ref="C55:M55"/>
    <mergeCell ref="N11:O11"/>
    <mergeCell ref="N20:O20"/>
    <mergeCell ref="N17:O17"/>
    <mergeCell ref="N14:O14"/>
    <mergeCell ref="N15:O15"/>
    <mergeCell ref="N16:O16"/>
    <mergeCell ref="N18:O18"/>
    <mergeCell ref="N19:O19"/>
    <mergeCell ref="N23:O23"/>
    <mergeCell ref="N21:O21"/>
    <mergeCell ref="N22:O22"/>
    <mergeCell ref="A1:AD1"/>
    <mergeCell ref="AA2:AD2"/>
    <mergeCell ref="N8:O8"/>
    <mergeCell ref="N9:O9"/>
    <mergeCell ref="A10:AD10"/>
    <mergeCell ref="A2:A3"/>
    <mergeCell ref="B2:M3"/>
    <mergeCell ref="N2:O3"/>
    <mergeCell ref="Q2:Q3"/>
    <mergeCell ref="R2:Z2"/>
    <mergeCell ref="R5:AC5"/>
  </mergeCells>
  <phoneticPr fontId="18" type="noConversion"/>
  <pageMargins left="0.25" right="0.25" top="0.75" bottom="0.75" header="0.3" footer="0.3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 </vt:lpstr>
      <vt:lpstr>' 2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Oleg Potapov</cp:lastModifiedBy>
  <cp:lastPrinted>2019-07-07T06:19:48Z</cp:lastPrinted>
  <dcterms:created xsi:type="dcterms:W3CDTF">2013-10-18T09:22:44Z</dcterms:created>
  <dcterms:modified xsi:type="dcterms:W3CDTF">2021-08-21T14:11:42Z</dcterms:modified>
</cp:coreProperties>
</file>